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Planilha Orcamentaria" sheetId="1" r:id="rId1"/>
    <sheet name="MODELO" sheetId="2" r:id="rId2"/>
  </sheets>
  <definedNames>
    <definedName name="_xlnm.Print_Area" localSheetId="1">'MODELO'!$A$1:$H$52</definedName>
  </definedNames>
  <calcPr fullCalcOnLoad="1"/>
</workbook>
</file>

<file path=xl/sharedStrings.xml><?xml version="1.0" encoding="utf-8"?>
<sst xmlns="http://schemas.openxmlformats.org/spreadsheetml/2006/main" count="249" uniqueCount="200">
  <si>
    <t>ITEM</t>
  </si>
  <si>
    <t>DESCRIÇÃO</t>
  </si>
  <si>
    <t>QUANTIDADE</t>
  </si>
  <si>
    <t>UNIDADE</t>
  </si>
  <si>
    <t>PLANILHA ORÇAMENTÁRIA DE CUSTOS</t>
  </si>
  <si>
    <t>CÓDIGO</t>
  </si>
  <si>
    <t>DIRETA</t>
  </si>
  <si>
    <t>INDIRETA</t>
  </si>
  <si>
    <t>(    )</t>
  </si>
  <si>
    <t>LDI</t>
  </si>
  <si>
    <t>PREÇO TOTAL</t>
  </si>
  <si>
    <t>CREA</t>
  </si>
  <si>
    <t xml:space="preserve">FORMA DE EXECUÇÃO: </t>
  </si>
  <si>
    <t>Carimbo e assinatura do engenheiro responsável técnico pela elaboração da planilha</t>
  </si>
  <si>
    <t>Carimbo e assinatura do prefeito</t>
  </si>
  <si>
    <t>PREÇO UNITÁRIO S/ LDI</t>
  </si>
  <si>
    <t>PREÇO UNITÁRIO C/ LDI</t>
  </si>
  <si>
    <r>
      <t xml:space="preserve">LOCAL: </t>
    </r>
    <r>
      <rPr>
        <b/>
        <sz val="10"/>
        <color indexed="10"/>
        <rFont val="Arial"/>
        <family val="2"/>
      </rPr>
      <t>Rua X, Bairro Y</t>
    </r>
  </si>
  <si>
    <r>
      <t xml:space="preserve">REGIÃO/MÊS DE REFERÊNCIA: </t>
    </r>
    <r>
      <rPr>
        <b/>
        <sz val="10"/>
        <color indexed="10"/>
        <rFont val="Arial"/>
        <family val="2"/>
      </rPr>
      <t>Região Central - Junho/09</t>
    </r>
  </si>
  <si>
    <r>
      <t xml:space="preserve">PRAZO DE EXECUÇÃO: </t>
    </r>
    <r>
      <rPr>
        <b/>
        <sz val="10"/>
        <color indexed="10"/>
        <rFont val="Arial"/>
        <family val="2"/>
      </rPr>
      <t>XX Meses</t>
    </r>
  </si>
  <si>
    <r>
      <t xml:space="preserve">(  </t>
    </r>
    <r>
      <rPr>
        <b/>
        <sz val="10"/>
        <color indexed="10"/>
        <rFont val="Arial"/>
        <family val="2"/>
      </rPr>
      <t xml:space="preserve">x </t>
    </r>
    <r>
      <rPr>
        <b/>
        <sz val="10"/>
        <rFont val="Arial"/>
        <family val="2"/>
      </rPr>
      <t xml:space="preserve"> )</t>
    </r>
  </si>
  <si>
    <r>
      <t xml:space="preserve">FOLHA Nº: </t>
    </r>
    <r>
      <rPr>
        <b/>
        <sz val="10"/>
        <color indexed="10"/>
        <rFont val="Arial"/>
        <family val="2"/>
      </rPr>
      <t>01/01</t>
    </r>
  </si>
  <si>
    <r>
      <t xml:space="preserve">DATA: </t>
    </r>
    <r>
      <rPr>
        <b/>
        <sz val="10"/>
        <color indexed="10"/>
        <rFont val="Arial"/>
        <family val="2"/>
      </rPr>
      <t>dd/mm/aa</t>
    </r>
  </si>
  <si>
    <t>IIO-BAR-046</t>
  </si>
  <si>
    <t>BARRACÃO DE OBRA</t>
  </si>
  <si>
    <t>M2</t>
  </si>
  <si>
    <t>1.1</t>
  </si>
  <si>
    <t>IIO-001</t>
  </si>
  <si>
    <t>INSTALAÇÕES INICIAIS DA OBRA</t>
  </si>
  <si>
    <t>1.2</t>
  </si>
  <si>
    <t>IIO-PLA-005</t>
  </si>
  <si>
    <t>FORNECIMENTO E COLOCAÇÃO DE PLACA DE OBRA EM CHAPA GALVANIZADA (3,00 X 1,50 M) - GOVERNO DO ESTADO</t>
  </si>
  <si>
    <t>UN</t>
  </si>
  <si>
    <t>OBR-001</t>
  </si>
  <si>
    <t>OBRAS VIÁRIAS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</si>
  <si>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</si>
  <si>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</si>
  <si>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</si>
  <si>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</si>
  <si>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</si>
  <si>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</si>
  <si>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</si>
  <si>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</si>
  <si>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</si>
  <si>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OBR-VIA-130</t>
  </si>
  <si>
    <t>REGULARIZAÇÃO DO SUBLEITO COM PROCTOR INTERMEDIÁRIO</t>
  </si>
  <si>
    <r>
      <t xml:space="preserve">OBRA: </t>
    </r>
    <r>
      <rPr>
        <b/>
        <sz val="10"/>
        <color indexed="10"/>
        <rFont val="Arial"/>
        <family val="2"/>
      </rPr>
      <t>Pavimentação asfáltica em C.B.U.Q</t>
    </r>
  </si>
  <si>
    <t>OBR-VIA-145</t>
  </si>
  <si>
    <t>M3</t>
  </si>
  <si>
    <t>TRANSPORTE DE MATERIAL DE JAZIDA PARA CONSERVAÇÃO DMT DE 0 A 10 KM</t>
  </si>
  <si>
    <t>OBR-VIA-315</t>
  </si>
  <si>
    <t>M3XKM</t>
  </si>
  <si>
    <t>OBR-VIA-345</t>
  </si>
  <si>
    <t>TRANSPORTE DE AGREGADO DMT DE 0 A 10 KM</t>
  </si>
  <si>
    <t>OBR-VIA-435</t>
  </si>
  <si>
    <t>TXKM</t>
  </si>
  <si>
    <t>OBR-VIA-165</t>
  </si>
  <si>
    <t>OBR-VIA-160</t>
  </si>
  <si>
    <t>EXECUÇÃO DE IMPRIMAÇÃO COM MATERIAL BETUMINOSO, INCLUINDO FORNECIMENTO E TRANSPORTE DO MATERIAL BETUMINOSO DENTRO DO CANTEIRO DE OBRAS</t>
  </si>
  <si>
    <t>EXECUÇÃO DE PINTURA DE LIGAÇÃO COM MATERIAL BETUMINOSO, INCLUINDO FORNECIMENTO E TRANSPORTE DO MATERIAL BETUMINOSO DENTRO DO CANTEIRO DE OBRAS</t>
  </si>
  <si>
    <t>OBR-VIA-180</t>
  </si>
  <si>
    <t>EXECUÇÃO DE CONCRETO BETUMINOSO USINADO A QUENTE (CBUQ) COM MATERIAL BETUMINOSO, INCLUINDO FORNECIMENTO DOS AGREGADOS E TRANSPORTE DO MATERIAL BETUMINOSO DENTRO DO CANTEIRO DE OBRAS</t>
  </si>
  <si>
    <t>OBR-VIA-375</t>
  </si>
  <si>
    <t>TRANSPORTE DE PMF/CBUQ PARA CONSERVAÇÃO DMT 0 A 10 KM</t>
  </si>
  <si>
    <t>DRE-001</t>
  </si>
  <si>
    <t xml:space="preserve">DRENAGEM  </t>
  </si>
  <si>
    <t>3.1</t>
  </si>
  <si>
    <t>SARJETA TIPO 1 - 50 X 5 CM, I = 3 %, PADRÃO DEOP-MG</t>
  </si>
  <si>
    <t>DRE-SAR-005</t>
  </si>
  <si>
    <t>M</t>
  </si>
  <si>
    <t>URB-MFC-005</t>
  </si>
  <si>
    <t>URB-001</t>
  </si>
  <si>
    <t>4.1</t>
  </si>
  <si>
    <t xml:space="preserve">URBANIZAÇÃO E OBRAS COMPLEMENTARES                          </t>
  </si>
  <si>
    <t>MEIO-FIO DE CONCRETO PRÉ-MOLDADO TIPO A - (12 X 16,7 X 35) CM</t>
  </si>
  <si>
    <t>TOTAL GERAL DA OBRA</t>
  </si>
  <si>
    <r>
      <t xml:space="preserve">PREFEITURA: </t>
    </r>
    <r>
      <rPr>
        <b/>
        <sz val="10"/>
        <color indexed="10"/>
        <rFont val="Arial"/>
        <family val="2"/>
      </rPr>
      <t>Nome da Prefeitura</t>
    </r>
    <r>
      <rPr>
        <b/>
        <sz val="10"/>
        <rFont val="Arial"/>
        <family val="2"/>
      </rPr>
      <t xml:space="preserve"> </t>
    </r>
  </si>
  <si>
    <t>TRANSPORTE DE MATERIAL DE QUALQUER NATUREZA DMT ACIMA DE 40 KM (DMT = 350 KM)</t>
  </si>
  <si>
    <t xml:space="preserve">EXECUÇÃO DE BASE DE SOLO ESTABILIZADO GRANULOMETRICAMENTE SEM MISTURA COM PROCTOR INTERMEDIÁRIO, INCLUINDO ESCAVAÇÃO, CARGA, DESCARGA, ESPALHAMENTO E COMPACTAÇÃO DO MATERIAL; EXCLUSIVE AQUISIÇÃO DO MATERIAL (E = 15 CM) </t>
  </si>
  <si>
    <t>Os valores dos quantitativos da planilha são meramente ilustrativos</t>
  </si>
  <si>
    <t>MODELO</t>
  </si>
  <si>
    <t>FOLHA Nº: 01/01</t>
  </si>
  <si>
    <t>m²</t>
  </si>
  <si>
    <t>DANIEL PÓVOA LAVORATO - ENGENHEIRO CIVIL</t>
  </si>
  <si>
    <t>CREA: 70090/D</t>
  </si>
  <si>
    <t>PREÇO UNITÁRIO  SEM BDI</t>
  </si>
  <si>
    <t xml:space="preserve">QUANTIDADE </t>
  </si>
  <si>
    <t>Forma de execução</t>
  </si>
  <si>
    <t>Indireta</t>
  </si>
  <si>
    <t>PINTURA</t>
  </si>
  <si>
    <t>1.3</t>
  </si>
  <si>
    <t>1.4</t>
  </si>
  <si>
    <t xml:space="preserve"> PREFEITO MUNICIPAL</t>
  </si>
  <si>
    <t>REVESTIMENTO</t>
  </si>
  <si>
    <t>REV-CHA-005</t>
  </si>
  <si>
    <t>REV-REB-015</t>
  </si>
  <si>
    <t>SERRALHERIA</t>
  </si>
  <si>
    <t>PREÇO UNITÁRIO C/ BDI</t>
  </si>
  <si>
    <t>VALOR TOTAL C/ BDI</t>
  </si>
  <si>
    <t>CHAPISCO COM ARGAMASSA, TRAÇO 1:3 (CIMENTO E AREIA), ESP. 5MM, APLICADO EM ALVENARIA/ESTRUTURA DE CONCRETO COM COLHER, PREPARO MECÂNICO</t>
  </si>
  <si>
    <t>REBOCO COM ARGAMASSA, TRAÇO 1:2:8 (CIMENTO, CAL E AREIA), ESP. 20MM, APLICAÇÃO MANUAL, PREPARO MECÂNICO</t>
  </si>
  <si>
    <t>PORTA EM MADEIRA DE LEI ESPECIAL COMPLETA 80 X 210 CM, COM REVESTIMENTO EM LAMINADO MELAMÍNICO NAS DUAS FACES, INCLUSIVE FERRAGENS E MAÇANETA TIPO ALAVANCA</t>
  </si>
  <si>
    <t>PIN-ACR-005</t>
  </si>
  <si>
    <t>PINTURA ESMALTE EM ESQUADRIA DE MADEIRA, DUAS (2) DEMÃOS, INCLUSIVE UMA (1) DEMÃO DE FUNDO NIVELADOR, EXCLUSIVE MASSA A ÓLEO</t>
  </si>
  <si>
    <t>PIN-ESM-015</t>
  </si>
  <si>
    <t>PINTURA ACRÍLICA EM PAREDE E TETOS, DUAS (2) DEMÃOS, EXCLUSIVE SELADOR ACRÍLICO E MASSA ACRÍLICA/CORRIDA (PVA)</t>
  </si>
  <si>
    <t>PINTURA ESMALTE EM ESQUADRIAS DE FERRO, DUAS (2) DEMÃOS, INCLUSIVE UMA (1) DEMÃO DE FUNDO ANTICORROSIVO</t>
  </si>
  <si>
    <t>PIN-ESM-005</t>
  </si>
  <si>
    <t>ESQ-POR-065</t>
  </si>
  <si>
    <t>PRAZO DE EXECUÇÃO: 3 MESES</t>
  </si>
  <si>
    <t>unid.</t>
  </si>
  <si>
    <t>FORNECIMENTO DE CONCRETO ESTRUTURAL, PREPARADO EM OBRA, COM FCK 20 MPA, INCLUSIVE LANÇAMENTO, ADENSAMENTO E ACABAMENTO</t>
  </si>
  <si>
    <t>m³</t>
  </si>
  <si>
    <t>ARM-AÇO-020</t>
  </si>
  <si>
    <t>CORTE, DOBRA E MONTAGEM DE AÇO CA-50/60</t>
  </si>
  <si>
    <t>kg</t>
  </si>
  <si>
    <t>EST-FOR-005</t>
  </si>
  <si>
    <t>FORMA E DESFORMA DE TÁBUA E SARRAFO, REAPROVEITAMENTO (3X), EXCLUSIVE ESCORAMENTO</t>
  </si>
  <si>
    <t>INSTALAÇÕES ELETRICAS</t>
  </si>
  <si>
    <t>PIN-ACR-025</t>
  </si>
  <si>
    <t>PINTURA ACRÍLICA PARA PISO EM PASSEIO/SUPERFÍCIE CIMENTADA, DUAS (2) DEMÃOS</t>
  </si>
  <si>
    <t>PONTO DE EMBUTIR PARA UMA (1) TOMADA PADRÃO, TRÊS (3) POLOS (2P+T/10A-250V), COM PLACA 4"X2" DE UM (1) POSTO, COM ELETRODUTO FLEXÍVEL CORRUGADO, ANTI-CHAMA, DN 25MM (3/4"), EMBUTIDO NA ALVENARIA E CABO DE COBRE FLEXÍVEL, CLASSE 5, ISOLAMENTO TIPO LSHF/ATOX, NÃO HALOGENADO, SEÇÃO 2,5MM2 (70°C-450/750V), COM DISTÂNCIA DE ATÉ DEZ (10) METROS DO PONTO DE DERIVAÇÃO, INCLUSIVE CAIXA DE LIGAÇÃO, SUPORTE E FIXAÇÃO DO ELETRODUTO COM ENCHIMENTO DO RASGO NA ALVENARIA/CONCRETO COM ARGAMASSA</t>
  </si>
  <si>
    <t>INSt-TOM-005</t>
  </si>
  <si>
    <t xml:space="preserve">PONTO DE EMBUTIR SECO, PARA UMA (1) PLACA CEGA 4"X4", COM ELETRODUTO FLEXÍVEL CORRUGADO, ANTI-CHAMA, DN 25MM (3/4"), EMBUTIDO NA ALVENARIA E SONDA EM ARAME GALVANIZADO, DIÂMETRO DE 1,24MM (BWG 18), COM DISTÂNCIA DE ATÉ DEZ (10) METROS DO PONTO DE DERIVAÇÃO, INCLUSIVE CAIXA DE LIGAÇÃO, SUPORTE E FIXAÇÃO DO ELETRODUTO COM ENCHIMENTO DO RASGO NA ALVENARIA/CONCRETO COM ARGAMASSA
</t>
  </si>
  <si>
    <t>INST-STVAL-010</t>
  </si>
  <si>
    <t>LUMINÁRIA COMERCIAL CHANFRADA DE SOBREPOR COMPLETA, PARA UMA (1) LÂMPADA TUBULAR LED 1X18W-ØT8, TEMPERATURA DA COR 6500K, FORNECIMENTO E INSTALAÇÃO, INCLUSIVE BASE E LÂMPADA</t>
  </si>
  <si>
    <t>ED-13336</t>
  </si>
  <si>
    <t>INST-LUZ-005</t>
  </si>
  <si>
    <t>PONTO DE EMBUTIR PARA UMA (1) LUMINÁRIA,COM ELETRODUTO DE PVC RÍGIDO ROSCÁVEL, DN 20MM (3/4"), EMBUTIDO NA LAJE E CABO DE COBRE FLEXÍVEL, CLASSE 5, ISOLAMENTO TIPO LSHF/ATOX, NÃO HALOGENADO, SEÇÃO 1,5MM2 (70°C-450/750V), COM DISTÂNCIA DE ATÉ CINCO (5) METROS DO PONTO DE DERIVAÇÃO, EXCLUSIVE LUMINÁRIA, INCLUSIVE CAIXA DE LIGAÇÃO OCTOGONAL, SUPORTE E FIXAÇÃO DO ELETRODUTO</t>
  </si>
  <si>
    <t>DEMOLIÇÃO DE ALVENARIA DE TIJOLO CERÂMICO SEM APROVEITAMENTO DO MATERIAL, INCLUSIVE AFASTAMENTO</t>
  </si>
  <si>
    <t>DEM-ALV-010</t>
  </si>
  <si>
    <t>FONTE: PREÇO SETOP - ABRIL/ 2021 - DESONERADO</t>
  </si>
  <si>
    <t>DATA: 06/07/2021</t>
  </si>
  <si>
    <t>BDI=27,64%</t>
  </si>
  <si>
    <t>3.2</t>
  </si>
  <si>
    <t>3.3</t>
  </si>
  <si>
    <t>PIS-CON-015</t>
  </si>
  <si>
    <t>CONTRAPISO DESEMPENADO COM ARGAMASSA, TRAÇO 1:3 (CIMENTO E AREIA), ESP. 30MM</t>
  </si>
  <si>
    <t>3.4</t>
  </si>
  <si>
    <t>DEMOLIÇÕES</t>
  </si>
  <si>
    <t>EST-CON-030</t>
  </si>
  <si>
    <t>FORRO EM PVC BRANCO DE L = 10 CM</t>
  </si>
  <si>
    <t>FOR-PVC-005</t>
  </si>
  <si>
    <t>REVESTIMENTO COM CERÂMICA APLICADO EM PISO, ACABAMENTO ESMALTADO, AMBIENTE INTERNO, PADRÃO COMERCIAL, DIMENSÃO DA PEÇA (10X20CM), PEI IV, ASSENTAMENTO COM ARGAMASSA INDUSTRIALIZADA, INCLUSIVE REJUNTAMENTO</t>
  </si>
  <si>
    <t>REV-CER-010</t>
  </si>
  <si>
    <t>m</t>
  </si>
  <si>
    <t>ROD-CER-005</t>
  </si>
  <si>
    <t>CORRIMÃO SIMPLES EM TUBO GALVANIZADO DIN 2440, D = 1 1/2" - FIXADO EM PISO</t>
  </si>
  <si>
    <t>SER-COR-006</t>
  </si>
  <si>
    <t>GUARDA-CORPO EM TUBO GALVANIZADO DIN 2440 D = 2", COM SUBDIVISÕES EM TUBO DE AÇO D = 1/2", H = 1,05 M</t>
  </si>
  <si>
    <t>SER-COR-015</t>
  </si>
  <si>
    <t>RODAPÉ COM REVESTIMENTO CERÂMICO, ALTURA 10CM, PEI IV, ASSENTAMENTO COM ARGAMASSA INDUSTRIALIZADA, INCLUSIVE REJUNTAMENTO</t>
  </si>
  <si>
    <t>PREFEITURA MUNICIPAL DE RODEIRO</t>
  </si>
  <si>
    <t>OBRA:  Reforma da Escola Municipal Professor Artur Nunes de Medeiros</t>
  </si>
  <si>
    <t>RAMPA DE ACESSO AO PALCO</t>
  </si>
  <si>
    <t xml:space="preserve">FORRO  </t>
  </si>
  <si>
    <t>PISOS</t>
  </si>
  <si>
    <t>5.1</t>
  </si>
  <si>
    <t>5.2</t>
  </si>
  <si>
    <t>4.2</t>
  </si>
  <si>
    <t>4.3</t>
  </si>
  <si>
    <t>4.4</t>
  </si>
  <si>
    <t>4.5</t>
  </si>
  <si>
    <t>4.6</t>
  </si>
  <si>
    <t>4.7</t>
  </si>
  <si>
    <t>4.8</t>
  </si>
  <si>
    <t>6.1</t>
  </si>
  <si>
    <t>7.1</t>
  </si>
  <si>
    <t>INSTALAÇÕES HIDRO SANITÁRIAS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</si>
  <si>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</si>
  <si>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</si>
  <si>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</si>
  <si>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</si>
  <si>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</si>
  <si>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</si>
  <si>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</si>
  <si>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</si>
  <si>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</si>
  <si>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DEMOLIÇÃO DE PISO CERÂMICO OU LADRILHO HIDRÁULICO, INCLUSIVE AFASTAMENTO</t>
  </si>
  <si>
    <t>DEM-PIS-010</t>
  </si>
  <si>
    <t>DEMOLIÇÃO DE RODAPÉ EM GERAL, INCLUSIVE ARGAMASSA DE ASSENTAMENTO</t>
  </si>
  <si>
    <t>DEM-ROD-005</t>
  </si>
  <si>
    <t>DEMOLIÇÃO DE FORRO DE PLACAS EXCLUSIVE BARROTEAMENTO COM AFASTAMENTO E EMPILHAMENTO</t>
  </si>
  <si>
    <t>DEM-FOR-010</t>
  </si>
  <si>
    <t>PISO CIMENTADO NATADO COM ARGAMASSA, TRAÇO 1:3 (CIMENTO E AREIA), ESP. 25MM, ACABAMENTO QUEIMADO, SEM JUNTA DE DILATAÇÃO</t>
  </si>
  <si>
    <t>PIS-CIM-045</t>
  </si>
  <si>
    <t>ALVENARIA DE VEDAÇÃO COM BLOCO DE CONCRETO, ESP. 14CM, PARA REVESTIMENTO, INCLUSIVE ARGAMASSA PARA ASSENTAMENTO</t>
  </si>
  <si>
    <t>ALV-BLO-010</t>
  </si>
  <si>
    <t>REBOCO COM ARGAMASSA, TRAÇO 1:2:9 (CIMENTO, CAL E AREIA), COM ADITIVO IMPERMEABILIZANTE, ESP. 20MM, APLICAÇÃO MANUAL, PREPARO MECÂNICO</t>
  </si>
  <si>
    <t>REV-REB-010</t>
  </si>
  <si>
    <t>MICTÓRIO SIFONADO DE LOUÇA BRANCA, INCLUSIVE ENGATE FLEXÍVEL, EXCLUSIVE VÁLVULA DE DESCARGA</t>
  </si>
  <si>
    <t>7.2</t>
  </si>
  <si>
    <t>LOU-MIC-011</t>
  </si>
  <si>
    <t>VÁLVULA PARA MICTÓRIO COM FECHAMENTO AUTOMÁTICO D = 1/2"</t>
  </si>
  <si>
    <t>MET-VAL-030</t>
  </si>
  <si>
    <t>LOCAL:  Rua Sebastião Contim, 315 - Centro - Rodeiro - MG</t>
  </si>
  <si>
    <t xml:space="preserve">ESQUADRIAS </t>
  </si>
  <si>
    <t>SOLEIRA DE GRANITO CINZA ANDORINHA E = 3 CM</t>
  </si>
  <si>
    <t>3.5</t>
  </si>
  <si>
    <t>SOL-GRA-010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</si>
</sst>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6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Century Gothic"/>
      <family val="2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8"/>
      <color rgb="FF010000"/>
      <name val="Arial"/>
      <family val="2"/>
    </font>
    <font>
      <sz val="7"/>
      <color rgb="FF010000"/>
      <name val="Arial"/>
      <family val="2"/>
    </font>
    <font>
      <sz val="8"/>
      <color rgb="FF010000"/>
      <name val="Century Gothic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>
        <color rgb="FF010000"/>
      </top>
      <bottom style="thin">
        <color rgb="FF010000"/>
      </bottom>
    </border>
    <border>
      <left style="thin"/>
      <right>
        <color indexed="63"/>
      </right>
      <top style="medium"/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1000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16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2" fontId="1" fillId="0" borderId="18" xfId="62" applyNumberFormat="1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171" fontId="1" fillId="0" borderId="18" xfId="62" applyFont="1" applyFill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2" fontId="1" fillId="0" borderId="20" xfId="62" applyNumberFormat="1" applyFont="1" applyFill="1" applyBorder="1" applyAlignment="1">
      <alignment horizontal="center" vertical="center" wrapText="1"/>
    </xf>
    <xf numFmtId="4" fontId="1" fillId="0" borderId="20" xfId="0" applyNumberFormat="1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49" fontId="10" fillId="0" borderId="24" xfId="0" applyNumberFormat="1" applyFont="1" applyBorder="1" applyAlignment="1">
      <alignment horizontal="center" vertical="center" wrapText="1"/>
    </xf>
    <xf numFmtId="0" fontId="10" fillId="0" borderId="24" xfId="0" applyFont="1" applyBorder="1" applyAlignment="1">
      <alignment horizontal="left" vertical="center" wrapText="1"/>
    </xf>
    <xf numFmtId="2" fontId="11" fillId="0" borderId="24" xfId="62" applyNumberFormat="1" applyFont="1" applyFill="1" applyBorder="1" applyAlignment="1">
      <alignment horizontal="center" vertical="center" wrapText="1"/>
    </xf>
    <xf numFmtId="4" fontId="11" fillId="0" borderId="24" xfId="0" applyNumberFormat="1" applyFont="1" applyBorder="1" applyAlignment="1">
      <alignment horizontal="center" vertical="center" wrapText="1"/>
    </xf>
    <xf numFmtId="4" fontId="11" fillId="0" borderId="25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left" vertical="center" wrapText="1"/>
    </xf>
    <xf numFmtId="2" fontId="11" fillId="0" borderId="18" xfId="62" applyNumberFormat="1" applyFont="1" applyFill="1" applyBorder="1" applyAlignment="1">
      <alignment horizontal="center" vertical="center" wrapText="1"/>
    </xf>
    <xf numFmtId="4" fontId="11" fillId="0" borderId="18" xfId="0" applyNumberFormat="1" applyFont="1" applyBorder="1" applyAlignment="1">
      <alignment horizontal="center" vertical="center" wrapText="1"/>
    </xf>
    <xf numFmtId="4" fontId="11" fillId="0" borderId="19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4" fontId="10" fillId="0" borderId="26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2" fillId="0" borderId="15" xfId="0" applyFont="1" applyFill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0" fontId="7" fillId="0" borderId="27" xfId="51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left" vertical="center" wrapText="1"/>
    </xf>
    <xf numFmtId="2" fontId="1" fillId="33" borderId="29" xfId="62" applyNumberFormat="1" applyFont="1" applyFill="1" applyBorder="1" applyAlignment="1">
      <alignment horizontal="center" vertical="center" wrapText="1"/>
    </xf>
    <xf numFmtId="4" fontId="1" fillId="33" borderId="29" xfId="0" applyNumberFormat="1" applyFont="1" applyFill="1" applyBorder="1" applyAlignment="1">
      <alignment horizontal="center" vertical="center" wrapText="1"/>
    </xf>
    <xf numFmtId="49" fontId="0" fillId="33" borderId="30" xfId="0" applyNumberFormat="1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171" fontId="12" fillId="0" borderId="0" xfId="62" applyFont="1" applyBorder="1" applyAlignment="1">
      <alignment vertical="center"/>
    </xf>
    <xf numFmtId="171" fontId="19" fillId="0" borderId="28" xfId="62" applyFont="1" applyBorder="1" applyAlignment="1">
      <alignment horizontal="center" vertical="center" wrapText="1"/>
    </xf>
    <xf numFmtId="4" fontId="20" fillId="33" borderId="3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horizontal="right" vertical="center" wrapText="1"/>
    </xf>
    <xf numFmtId="4" fontId="1" fillId="33" borderId="32" xfId="0" applyNumberFormat="1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left" vertical="center"/>
    </xf>
    <xf numFmtId="0" fontId="12" fillId="0" borderId="34" xfId="0" applyFont="1" applyFill="1" applyBorder="1" applyAlignment="1">
      <alignment horizontal="left" vertical="center"/>
    </xf>
    <xf numFmtId="0" fontId="12" fillId="0" borderId="35" xfId="0" applyFont="1" applyFill="1" applyBorder="1" applyAlignment="1">
      <alignment horizontal="left" vertical="center"/>
    </xf>
    <xf numFmtId="10" fontId="12" fillId="0" borderId="36" xfId="51" applyNumberFormat="1" applyFont="1" applyFill="1" applyBorder="1" applyAlignment="1">
      <alignment horizontal="center" vertical="center"/>
    </xf>
    <xf numFmtId="4" fontId="20" fillId="33" borderId="28" xfId="0" applyNumberFormat="1" applyFont="1" applyFill="1" applyBorder="1" applyAlignment="1">
      <alignment horizontal="center" vertical="center" wrapText="1"/>
    </xf>
    <xf numFmtId="0" fontId="58" fillId="0" borderId="28" xfId="0" applyFont="1" applyBorder="1" applyAlignment="1">
      <alignment horizontal="center" vertical="center" wrapText="1"/>
    </xf>
    <xf numFmtId="171" fontId="58" fillId="0" borderId="28" xfId="62" applyFont="1" applyBorder="1" applyAlignment="1">
      <alignment horizontal="center" vertical="center" wrapText="1"/>
    </xf>
    <xf numFmtId="0" fontId="59" fillId="0" borderId="28" xfId="0" applyNumberFormat="1" applyFont="1" applyFill="1" applyBorder="1" applyAlignment="1" applyProtection="1">
      <alignment horizontal="left" vertical="center" wrapText="1"/>
      <protection/>
    </xf>
    <xf numFmtId="43" fontId="58" fillId="0" borderId="28" xfId="62" applyNumberFormat="1" applyFont="1" applyBorder="1" applyAlignment="1">
      <alignment horizontal="justify" vertical="center" wrapText="1"/>
    </xf>
    <xf numFmtId="43" fontId="58" fillId="0" borderId="28" xfId="62" applyNumberFormat="1" applyFont="1" applyBorder="1" applyAlignment="1">
      <alignment horizontal="center" vertical="center" wrapText="1"/>
    </xf>
    <xf numFmtId="0" fontId="59" fillId="0" borderId="37" xfId="0" applyNumberFormat="1" applyFont="1" applyFill="1" applyBorder="1" applyAlignment="1" applyProtection="1">
      <alignment horizontal="left" vertical="top" wrapText="1"/>
      <protection/>
    </xf>
    <xf numFmtId="0" fontId="1" fillId="0" borderId="28" xfId="0" applyFont="1" applyBorder="1" applyAlignment="1">
      <alignment horizontal="center" vertical="center"/>
    </xf>
    <xf numFmtId="0" fontId="59" fillId="0" borderId="28" xfId="0" applyNumberFormat="1" applyFont="1" applyFill="1" applyBorder="1" applyAlignment="1" applyProtection="1">
      <alignment horizontal="center" vertical="center"/>
      <protection/>
    </xf>
    <xf numFmtId="0" fontId="59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/>
    </xf>
    <xf numFmtId="0" fontId="59" fillId="0" borderId="28" xfId="0" applyNumberFormat="1" applyFont="1" applyFill="1" applyBorder="1" applyAlignment="1" applyProtection="1">
      <alignment horizontal="center" vertical="center" wrapText="1"/>
      <protection/>
    </xf>
    <xf numFmtId="170" fontId="18" fillId="0" borderId="26" xfId="47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0" fontId="6" fillId="0" borderId="39" xfId="0" applyFont="1" applyBorder="1" applyAlignment="1">
      <alignment horizontal="left" vertical="center" wrapText="1"/>
    </xf>
    <xf numFmtId="2" fontId="6" fillId="0" borderId="39" xfId="62" applyNumberFormat="1" applyFont="1" applyFill="1" applyBorder="1" applyAlignment="1">
      <alignment horizontal="center" vertical="center" wrapText="1"/>
    </xf>
    <xf numFmtId="4" fontId="6" fillId="0" borderId="39" xfId="0" applyNumberFormat="1" applyFont="1" applyFill="1" applyBorder="1" applyAlignment="1">
      <alignment horizontal="center" vertical="center" wrapText="1"/>
    </xf>
    <xf numFmtId="4" fontId="6" fillId="0" borderId="39" xfId="0" applyNumberFormat="1" applyFont="1" applyBorder="1" applyAlignment="1">
      <alignment horizontal="center" vertical="center" wrapText="1"/>
    </xf>
    <xf numFmtId="4" fontId="6" fillId="0" borderId="40" xfId="0" applyNumberFormat="1" applyFont="1" applyBorder="1" applyAlignment="1">
      <alignment horizontal="center" vertical="center" wrapText="1"/>
    </xf>
    <xf numFmtId="4" fontId="11" fillId="0" borderId="4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8" fillId="0" borderId="42" xfId="0" applyFont="1" applyBorder="1" applyAlignment="1">
      <alignment horizontal="center" vertical="center" wrapText="1"/>
    </xf>
    <xf numFmtId="43" fontId="58" fillId="0" borderId="42" xfId="62" applyNumberFormat="1" applyFont="1" applyBorder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171" fontId="58" fillId="0" borderId="42" xfId="62" applyFont="1" applyBorder="1" applyAlignment="1">
      <alignment horizontal="center" vertical="center" wrapText="1"/>
    </xf>
    <xf numFmtId="0" fontId="1" fillId="0" borderId="28" xfId="0" applyFont="1" applyBorder="1" applyAlignment="1">
      <alignment vertical="center"/>
    </xf>
    <xf numFmtId="0" fontId="1" fillId="0" borderId="28" xfId="0" applyFont="1" applyBorder="1" applyAlignment="1">
      <alignment vertical="center" wrapText="1"/>
    </xf>
    <xf numFmtId="0" fontId="60" fillId="0" borderId="28" xfId="0" applyNumberFormat="1" applyFont="1" applyFill="1" applyBorder="1" applyAlignment="1" applyProtection="1">
      <alignment horizontal="center" vertical="center"/>
      <protection/>
    </xf>
    <xf numFmtId="0" fontId="61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43" xfId="0" applyFont="1" applyFill="1" applyBorder="1" applyAlignment="1">
      <alignment horizontal="center" vertical="center" wrapText="1"/>
    </xf>
    <xf numFmtId="0" fontId="62" fillId="0" borderId="28" xfId="0" applyFont="1" applyBorder="1" applyAlignment="1">
      <alignment vertical="center" wrapText="1"/>
    </xf>
    <xf numFmtId="0" fontId="9" fillId="0" borderId="2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59" fillId="0" borderId="4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5" fillId="0" borderId="4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12" fillId="0" borderId="47" xfId="0" applyFont="1" applyFill="1" applyBorder="1" applyAlignment="1">
      <alignment horizontal="left" vertical="center" wrapText="1"/>
    </xf>
    <xf numFmtId="0" fontId="12" fillId="0" borderId="48" xfId="0" applyFont="1" applyFill="1" applyBorder="1" applyAlignment="1">
      <alignment horizontal="left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50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  <xf numFmtId="0" fontId="12" fillId="0" borderId="34" xfId="0" applyFont="1" applyFill="1" applyBorder="1" applyAlignment="1">
      <alignment horizontal="left" vertical="center"/>
    </xf>
    <xf numFmtId="0" fontId="13" fillId="0" borderId="51" xfId="0" applyFont="1" applyBorder="1" applyAlignment="1">
      <alignment horizontal="right" vertical="center" wrapText="1"/>
    </xf>
    <xf numFmtId="0" fontId="13" fillId="0" borderId="15" xfId="0" applyFont="1" applyBorder="1" applyAlignment="1">
      <alignment horizontal="right" vertical="center" wrapText="1"/>
    </xf>
    <xf numFmtId="0" fontId="12" fillId="0" borderId="50" xfId="0" applyFont="1" applyFill="1" applyBorder="1" applyAlignment="1">
      <alignment horizontal="left" vertical="top"/>
    </xf>
    <xf numFmtId="0" fontId="12" fillId="0" borderId="14" xfId="0" applyFont="1" applyFill="1" applyBorder="1" applyAlignment="1">
      <alignment horizontal="left" vertical="top"/>
    </xf>
    <xf numFmtId="0" fontId="12" fillId="0" borderId="34" xfId="0" applyFont="1" applyFill="1" applyBorder="1" applyAlignment="1">
      <alignment horizontal="left" vertical="top"/>
    </xf>
    <xf numFmtId="0" fontId="8" fillId="0" borderId="48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left" vertical="center"/>
    </xf>
    <xf numFmtId="0" fontId="12" fillId="0" borderId="33" xfId="0" applyFont="1" applyFill="1" applyBorder="1" applyAlignment="1">
      <alignment horizontal="left" vertical="center"/>
    </xf>
    <xf numFmtId="0" fontId="12" fillId="0" borderId="52" xfId="0" applyFont="1" applyFill="1" applyBorder="1" applyAlignment="1">
      <alignment horizontal="left" vertical="center"/>
    </xf>
    <xf numFmtId="0" fontId="12" fillId="0" borderId="53" xfId="0" applyFont="1" applyFill="1" applyBorder="1" applyAlignment="1">
      <alignment horizontal="left" vertical="top"/>
    </xf>
    <xf numFmtId="0" fontId="12" fillId="0" borderId="54" xfId="0" applyFont="1" applyFill="1" applyBorder="1" applyAlignment="1">
      <alignment horizontal="left" vertical="top"/>
    </xf>
    <xf numFmtId="0" fontId="12" fillId="0" borderId="55" xfId="0" applyFont="1" applyFill="1" applyBorder="1" applyAlignment="1">
      <alignment horizontal="left" vertical="top"/>
    </xf>
    <xf numFmtId="0" fontId="18" fillId="0" borderId="50" xfId="0" applyFont="1" applyFill="1" applyBorder="1" applyAlignment="1">
      <alignment horizontal="left" vertical="center"/>
    </xf>
    <xf numFmtId="0" fontId="18" fillId="0" borderId="14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2" fillId="0" borderId="56" xfId="0" applyFont="1" applyFill="1" applyBorder="1" applyAlignment="1">
      <alignment horizontal="left" vertical="center"/>
    </xf>
    <xf numFmtId="0" fontId="12" fillId="0" borderId="49" xfId="0" applyFont="1" applyFill="1" applyBorder="1" applyAlignment="1">
      <alignment horizontal="left" vertical="center"/>
    </xf>
    <xf numFmtId="0" fontId="12" fillId="0" borderId="57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30" xfId="0" applyFont="1" applyFill="1" applyBorder="1" applyAlignment="1">
      <alignment horizontal="left" vertical="center" wrapText="1"/>
    </xf>
    <xf numFmtId="0" fontId="2" fillId="33" borderId="32" xfId="0" applyFont="1" applyFill="1" applyBorder="1" applyAlignment="1">
      <alignment horizontal="left" vertical="center" wrapText="1"/>
    </xf>
    <xf numFmtId="0" fontId="2" fillId="33" borderId="34" xfId="0" applyFont="1" applyFill="1" applyBorder="1" applyAlignment="1">
      <alignment horizontal="left" vertical="center" wrapText="1"/>
    </xf>
    <xf numFmtId="0" fontId="16" fillId="0" borderId="59" xfId="0" applyFont="1" applyFill="1" applyBorder="1" applyAlignment="1">
      <alignment horizontal="center" vertical="center"/>
    </xf>
    <xf numFmtId="0" fontId="16" fillId="0" borderId="60" xfId="0" applyFont="1" applyFill="1" applyBorder="1" applyAlignment="1">
      <alignment horizontal="center" vertical="center"/>
    </xf>
    <xf numFmtId="0" fontId="16" fillId="0" borderId="61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left" vertical="center"/>
    </xf>
    <xf numFmtId="0" fontId="12" fillId="0" borderId="63" xfId="0" applyFont="1" applyFill="1" applyBorder="1" applyAlignment="1">
      <alignment horizontal="left" vertical="center"/>
    </xf>
    <xf numFmtId="0" fontId="12" fillId="0" borderId="64" xfId="0" applyFont="1" applyFill="1" applyBorder="1" applyAlignment="1">
      <alignment horizontal="left" vertical="center"/>
    </xf>
    <xf numFmtId="0" fontId="12" fillId="0" borderId="48" xfId="0" applyFont="1" applyFill="1" applyBorder="1" applyAlignment="1">
      <alignment horizontal="center" vertical="center" wrapText="1"/>
    </xf>
    <xf numFmtId="0" fontId="2" fillId="33" borderId="63" xfId="0" applyFont="1" applyFill="1" applyBorder="1" applyAlignment="1">
      <alignment horizontal="left" vertical="center" wrapText="1"/>
    </xf>
    <xf numFmtId="0" fontId="2" fillId="33" borderId="54" xfId="0" applyFont="1" applyFill="1" applyBorder="1" applyAlignment="1">
      <alignment horizontal="left" vertical="center" wrapText="1"/>
    </xf>
    <xf numFmtId="0" fontId="2" fillId="33" borderId="55" xfId="0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4" fillId="0" borderId="45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" fillId="0" borderId="5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0" fillId="34" borderId="65" xfId="0" applyNumberFormat="1" applyFont="1" applyFill="1" applyBorder="1" applyAlignment="1">
      <alignment horizontal="center" vertical="center" wrapText="1"/>
    </xf>
    <xf numFmtId="49" fontId="10" fillId="34" borderId="66" xfId="0" applyNumberFormat="1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67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left" vertical="center"/>
    </xf>
    <xf numFmtId="0" fontId="2" fillId="0" borderId="53" xfId="0" applyFont="1" applyFill="1" applyBorder="1" applyAlignment="1">
      <alignment horizontal="left" vertical="top"/>
    </xf>
    <xf numFmtId="0" fontId="2" fillId="0" borderId="54" xfId="0" applyFont="1" applyFill="1" applyBorder="1" applyAlignment="1">
      <alignment horizontal="left" vertical="top"/>
    </xf>
    <xf numFmtId="0" fontId="2" fillId="0" borderId="55" xfId="0" applyFont="1" applyFill="1" applyBorder="1" applyAlignment="1">
      <alignment horizontal="left" vertical="top"/>
    </xf>
    <xf numFmtId="0" fontId="2" fillId="0" borderId="50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/>
    </xf>
    <xf numFmtId="0" fontId="2" fillId="0" borderId="34" xfId="0" applyFont="1" applyFill="1" applyBorder="1" applyAlignment="1">
      <alignment horizontal="left" vertical="top"/>
    </xf>
    <xf numFmtId="0" fontId="2" fillId="0" borderId="3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7" fillId="0" borderId="59" xfId="0" applyFont="1" applyFill="1" applyBorder="1" applyAlignment="1">
      <alignment horizontal="center" vertical="center"/>
    </xf>
    <xf numFmtId="0" fontId="17" fillId="0" borderId="60" xfId="0" applyFont="1" applyFill="1" applyBorder="1" applyAlignment="1">
      <alignment horizontal="center" vertical="center"/>
    </xf>
    <xf numFmtId="0" fontId="17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left" vertical="center"/>
    </xf>
    <xf numFmtId="0" fontId="2" fillId="0" borderId="63" xfId="0" applyFont="1" applyFill="1" applyBorder="1" applyAlignment="1">
      <alignment horizontal="left" vertical="center"/>
    </xf>
    <xf numFmtId="0" fontId="2" fillId="0" borderId="64" xfId="0" applyFont="1" applyFill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1"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0</xdr:row>
      <xdr:rowOff>123825</xdr:rowOff>
    </xdr:from>
    <xdr:to>
      <xdr:col>4</xdr:col>
      <xdr:colOff>171450</xdr:colOff>
      <xdr:row>2</xdr:row>
      <xdr:rowOff>57150</xdr:rowOff>
    </xdr:to>
    <xdr:sp fLocksText="0">
      <xdr:nvSpPr>
        <xdr:cNvPr id="1" name="Text Box 6"/>
        <xdr:cNvSpPr txBox="1">
          <a:spLocks noChangeArrowheads="1"/>
        </xdr:cNvSpPr>
      </xdr:nvSpPr>
      <xdr:spPr>
        <a:xfrm>
          <a:off x="1352550" y="123825"/>
          <a:ext cx="438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66675</xdr:rowOff>
    </xdr:from>
    <xdr:to>
      <xdr:col>4</xdr:col>
      <xdr:colOff>19050</xdr:colOff>
      <xdr:row>0</xdr:row>
      <xdr:rowOff>704850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190625" y="66675"/>
          <a:ext cx="34956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DE MINAS GERAIS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de Estado de Governo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Superintendência de Projetos da SUBSEAM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Diretoria de Apoio Téncio</a:t>
          </a:r>
        </a:p>
      </xdr:txBody>
    </xdr:sp>
    <xdr:clientData/>
  </xdr:twoCellAnchor>
  <xdr:twoCellAnchor>
    <xdr:from>
      <xdr:col>0</xdr:col>
      <xdr:colOff>28575</xdr:colOff>
      <xdr:row>49</xdr:row>
      <xdr:rowOff>0</xdr:rowOff>
    </xdr:from>
    <xdr:to>
      <xdr:col>7</xdr:col>
      <xdr:colOff>800100</xdr:colOff>
      <xdr:row>51</xdr:row>
      <xdr:rowOff>114300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28575" y="12915900"/>
          <a:ext cx="78962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DE ESTADO DE GOVERNO - SEGOV - MG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SUBSECRETARIA DE ASSUNTOS MUNICIPAIS - SUBSEAM - MG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www.governo.mg.gov.br  - Fone: (31) 3915-0055 / 0054 / 005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showGridLines="0" showZeros="0" tabSelected="1" view="pageBreakPreview" zoomScaleSheetLayoutView="100" zoomScalePageLayoutView="0" workbookViewId="0" topLeftCell="A1">
      <selection activeCell="H23" sqref="H23"/>
    </sheetView>
  </sheetViews>
  <sheetFormatPr defaultColWidth="9.140625" defaultRowHeight="12.75"/>
  <cols>
    <col min="1" max="1" width="5.28125" style="13" customWidth="1"/>
    <col min="2" max="2" width="11.00390625" style="13" customWidth="1"/>
    <col min="3" max="3" width="59.28125" style="13" customWidth="1"/>
    <col min="4" max="4" width="7.8515625" style="13" customWidth="1"/>
    <col min="5" max="5" width="11.28125" style="13" customWidth="1"/>
    <col min="6" max="6" width="8.8515625" style="13" customWidth="1"/>
    <col min="7" max="7" width="8.57421875" style="13" customWidth="1"/>
    <col min="8" max="8" width="13.140625" style="13" customWidth="1"/>
    <col min="9" max="9" width="9.140625" style="13" customWidth="1"/>
    <col min="10" max="10" width="10.28125" style="13" bestFit="1" customWidth="1"/>
    <col min="11" max="16384" width="9.140625" style="13" customWidth="1"/>
  </cols>
  <sheetData>
    <row r="1" spans="1:8" ht="15.75" customHeight="1" thickBot="1">
      <c r="A1" s="114"/>
      <c r="B1" s="114"/>
      <c r="C1" s="113"/>
      <c r="D1" s="113"/>
      <c r="E1" s="113"/>
      <c r="F1" s="113"/>
      <c r="G1" s="113"/>
      <c r="H1" s="113"/>
    </row>
    <row r="2" spans="1:8" ht="3.75" customHeight="1" hidden="1" thickBot="1">
      <c r="A2" s="130"/>
      <c r="B2" s="130"/>
      <c r="C2" s="130"/>
      <c r="D2" s="130"/>
      <c r="E2" s="130"/>
      <c r="F2" s="130"/>
      <c r="G2" s="130"/>
      <c r="H2" s="130"/>
    </row>
    <row r="3" spans="1:8" ht="24.75" customHeight="1" thickBot="1">
      <c r="A3" s="152" t="s">
        <v>4</v>
      </c>
      <c r="B3" s="153"/>
      <c r="C3" s="153"/>
      <c r="D3" s="153"/>
      <c r="E3" s="153"/>
      <c r="F3" s="153"/>
      <c r="G3" s="153"/>
      <c r="H3" s="154"/>
    </row>
    <row r="4" spans="1:8" ht="3.75" customHeight="1" thickBot="1">
      <c r="A4" s="48"/>
      <c r="B4" s="48"/>
      <c r="C4" s="48"/>
      <c r="D4" s="48"/>
      <c r="E4" s="48"/>
      <c r="F4" s="48"/>
      <c r="G4" s="48"/>
      <c r="H4" s="48"/>
    </row>
    <row r="5" spans="1:8" ht="19.5" customHeight="1">
      <c r="A5" s="134" t="s">
        <v>152</v>
      </c>
      <c r="B5" s="135"/>
      <c r="C5" s="135"/>
      <c r="D5" s="135"/>
      <c r="E5" s="136"/>
      <c r="F5" s="155" t="s">
        <v>81</v>
      </c>
      <c r="G5" s="156"/>
      <c r="H5" s="157"/>
    </row>
    <row r="6" spans="1:8" ht="19.5" customHeight="1">
      <c r="A6" s="127" t="s">
        <v>153</v>
      </c>
      <c r="B6" s="128"/>
      <c r="C6" s="128"/>
      <c r="D6" s="128"/>
      <c r="E6" s="129"/>
      <c r="F6" s="131" t="s">
        <v>132</v>
      </c>
      <c r="G6" s="132"/>
      <c r="H6" s="133"/>
    </row>
    <row r="7" spans="1:8" ht="21" customHeight="1">
      <c r="A7" s="137" t="s">
        <v>195</v>
      </c>
      <c r="B7" s="138"/>
      <c r="C7" s="138"/>
      <c r="D7" s="138"/>
      <c r="E7" s="138"/>
      <c r="F7" s="138"/>
      <c r="G7" s="138"/>
      <c r="H7" s="139"/>
    </row>
    <row r="8" spans="1:8" ht="19.5" customHeight="1">
      <c r="A8" s="122" t="s">
        <v>131</v>
      </c>
      <c r="B8" s="123"/>
      <c r="C8" s="123"/>
      <c r="D8" s="124"/>
      <c r="E8" s="145" t="s">
        <v>133</v>
      </c>
      <c r="F8" s="143"/>
      <c r="G8" s="69" t="s">
        <v>87</v>
      </c>
      <c r="H8" s="70"/>
    </row>
    <row r="9" spans="1:8" ht="19.5" customHeight="1" thickBot="1">
      <c r="A9" s="119" t="s">
        <v>109</v>
      </c>
      <c r="B9" s="120"/>
      <c r="C9" s="120"/>
      <c r="D9" s="121"/>
      <c r="E9" s="146"/>
      <c r="F9" s="144"/>
      <c r="G9" s="71" t="s">
        <v>88</v>
      </c>
      <c r="H9" s="72"/>
    </row>
    <row r="10" spans="1:8" ht="3.75" customHeight="1" thickBot="1">
      <c r="A10" s="158"/>
      <c r="B10" s="158"/>
      <c r="C10" s="158"/>
      <c r="D10" s="158"/>
      <c r="E10" s="158"/>
      <c r="F10" s="158"/>
      <c r="G10" s="158"/>
      <c r="H10" s="158"/>
    </row>
    <row r="11" spans="1:8" ht="36.75" thickBot="1">
      <c r="A11" s="83" t="s">
        <v>0</v>
      </c>
      <c r="B11" s="84" t="s">
        <v>5</v>
      </c>
      <c r="C11" s="84" t="s">
        <v>1</v>
      </c>
      <c r="D11" s="84" t="s">
        <v>3</v>
      </c>
      <c r="E11" s="85" t="s">
        <v>86</v>
      </c>
      <c r="F11" s="85" t="s">
        <v>85</v>
      </c>
      <c r="G11" s="86" t="s">
        <v>97</v>
      </c>
      <c r="H11" s="87" t="s">
        <v>98</v>
      </c>
    </row>
    <row r="12" spans="1:8" ht="18" customHeight="1">
      <c r="A12" s="57">
        <v>1</v>
      </c>
      <c r="B12" s="159" t="s">
        <v>139</v>
      </c>
      <c r="C12" s="160"/>
      <c r="D12" s="160"/>
      <c r="E12" s="160"/>
      <c r="F12" s="160"/>
      <c r="G12" s="161"/>
      <c r="H12" s="73">
        <f>H13+H14+H15+H16</f>
        <v>14526.7677526</v>
      </c>
    </row>
    <row r="13" spans="1:8" ht="24" customHeight="1">
      <c r="A13" s="62" t="s">
        <v>26</v>
      </c>
      <c r="B13" s="80" t="s">
        <v>179</v>
      </c>
      <c r="C13" s="104" t="s">
        <v>178</v>
      </c>
      <c r="D13" s="74" t="s">
        <v>82</v>
      </c>
      <c r="E13" s="75">
        <v>678.87</v>
      </c>
      <c r="F13" s="77">
        <v>11.4</v>
      </c>
      <c r="G13" s="77">
        <f>F13*1.2764</f>
        <v>14.55096</v>
      </c>
      <c r="H13" s="64">
        <f aca="true" t="shared" si="0" ref="H13:H33">E13*G13</f>
        <v>9878.2102152</v>
      </c>
    </row>
    <row r="14" spans="1:8" ht="18" customHeight="1">
      <c r="A14" s="62" t="s">
        <v>29</v>
      </c>
      <c r="B14" s="80" t="s">
        <v>181</v>
      </c>
      <c r="C14" s="110" t="s">
        <v>180</v>
      </c>
      <c r="D14" s="74" t="s">
        <v>145</v>
      </c>
      <c r="E14" s="75">
        <v>522.87</v>
      </c>
      <c r="F14" s="77">
        <v>1.92</v>
      </c>
      <c r="G14" s="77">
        <f>F14*1.2764</f>
        <v>2.450688</v>
      </c>
      <c r="H14" s="64">
        <f t="shared" si="0"/>
        <v>1281.39123456</v>
      </c>
    </row>
    <row r="15" spans="1:8" ht="24" customHeight="1">
      <c r="A15" s="62" t="s">
        <v>90</v>
      </c>
      <c r="B15" s="80" t="s">
        <v>183</v>
      </c>
      <c r="C15" s="104" t="s">
        <v>182</v>
      </c>
      <c r="D15" s="74" t="s">
        <v>112</v>
      </c>
      <c r="E15" s="102">
        <v>325.52</v>
      </c>
      <c r="F15" s="100">
        <v>8.03</v>
      </c>
      <c r="G15" s="77">
        <f>F15*1.2764</f>
        <v>10.249491999999998</v>
      </c>
      <c r="H15" s="64">
        <f t="shared" si="0"/>
        <v>3336.4146358399994</v>
      </c>
    </row>
    <row r="16" spans="1:8" ht="24" customHeight="1">
      <c r="A16" s="62" t="s">
        <v>91</v>
      </c>
      <c r="B16" s="81" t="s">
        <v>130</v>
      </c>
      <c r="C16" s="76" t="s">
        <v>129</v>
      </c>
      <c r="D16" s="74" t="s">
        <v>112</v>
      </c>
      <c r="E16" s="102">
        <v>0.25</v>
      </c>
      <c r="F16" s="100">
        <v>96.37</v>
      </c>
      <c r="G16" s="77">
        <f>F16*1.2764</f>
        <v>123.006668</v>
      </c>
      <c r="H16" s="64">
        <f t="shared" si="0"/>
        <v>30.751667</v>
      </c>
    </row>
    <row r="17" spans="1:8" ht="18" customHeight="1">
      <c r="A17" s="57">
        <v>2</v>
      </c>
      <c r="B17" s="147" t="s">
        <v>155</v>
      </c>
      <c r="C17" s="148"/>
      <c r="D17" s="148"/>
      <c r="E17" s="148"/>
      <c r="F17" s="148"/>
      <c r="G17" s="151"/>
      <c r="H17" s="73">
        <f>H18</f>
        <v>17035.242847999998</v>
      </c>
    </row>
    <row r="18" spans="1:8" ht="18" customHeight="1">
      <c r="A18" s="62" t="s">
        <v>35</v>
      </c>
      <c r="B18" s="80" t="s">
        <v>142</v>
      </c>
      <c r="C18" s="98" t="s">
        <v>141</v>
      </c>
      <c r="D18" s="99" t="s">
        <v>82</v>
      </c>
      <c r="E18" s="75">
        <f>E15</f>
        <v>325.52</v>
      </c>
      <c r="F18" s="78">
        <v>41</v>
      </c>
      <c r="G18" s="77">
        <f>F18*1.2764</f>
        <v>52.3324</v>
      </c>
      <c r="H18" s="64">
        <f>E18*G18</f>
        <v>17035.242847999998</v>
      </c>
    </row>
    <row r="19" spans="1:8" ht="18" customHeight="1">
      <c r="A19" s="57">
        <v>3</v>
      </c>
      <c r="B19" s="147" t="s">
        <v>156</v>
      </c>
      <c r="C19" s="148"/>
      <c r="D19" s="148"/>
      <c r="E19" s="148"/>
      <c r="F19" s="148"/>
      <c r="G19" s="151"/>
      <c r="H19" s="73">
        <f>H20+H21+H22+H23+H24</f>
        <v>71362.38532356001</v>
      </c>
    </row>
    <row r="20" spans="1:8" ht="22.5" customHeight="1">
      <c r="A20" s="62" t="s">
        <v>66</v>
      </c>
      <c r="B20" s="81" t="s">
        <v>136</v>
      </c>
      <c r="C20" s="76" t="s">
        <v>137</v>
      </c>
      <c r="D20" s="74" t="s">
        <v>82</v>
      </c>
      <c r="E20" s="75">
        <f>E13</f>
        <v>678.87</v>
      </c>
      <c r="F20" s="77">
        <v>30.38</v>
      </c>
      <c r="G20" s="77">
        <f>F20*1.2764</f>
        <v>38.777032</v>
      </c>
      <c r="H20" s="64">
        <f>E20*G20</f>
        <v>26324.563713839998</v>
      </c>
    </row>
    <row r="21" spans="1:8" ht="32.25" customHeight="1">
      <c r="A21" s="62" t="s">
        <v>134</v>
      </c>
      <c r="B21" s="80" t="s">
        <v>144</v>
      </c>
      <c r="C21" s="101" t="s">
        <v>143</v>
      </c>
      <c r="D21" s="74" t="s">
        <v>82</v>
      </c>
      <c r="E21" s="75">
        <f>E13</f>
        <v>678.87</v>
      </c>
      <c r="F21" s="77">
        <v>43.77</v>
      </c>
      <c r="G21" s="77">
        <f>F21*1.2764</f>
        <v>55.868028</v>
      </c>
      <c r="H21" s="64">
        <f>E21*G21</f>
        <v>37927.12816836</v>
      </c>
    </row>
    <row r="22" spans="1:8" ht="24" customHeight="1">
      <c r="A22" s="62" t="s">
        <v>135</v>
      </c>
      <c r="B22" s="88" t="s">
        <v>146</v>
      </c>
      <c r="C22" s="112" t="s">
        <v>151</v>
      </c>
      <c r="D22" s="74" t="s">
        <v>145</v>
      </c>
      <c r="E22" s="75">
        <f>E15</f>
        <v>325.52</v>
      </c>
      <c r="F22" s="77">
        <v>9.39</v>
      </c>
      <c r="G22" s="77">
        <f>F22*1.2764</f>
        <v>11.985396</v>
      </c>
      <c r="H22" s="64">
        <f>E22*G22</f>
        <v>3901.4861059199998</v>
      </c>
    </row>
    <row r="23" spans="1:8" ht="24" customHeight="1">
      <c r="A23" s="62" t="s">
        <v>138</v>
      </c>
      <c r="B23" s="80" t="s">
        <v>185</v>
      </c>
      <c r="C23" s="104" t="s">
        <v>184</v>
      </c>
      <c r="D23" s="74" t="s">
        <v>82</v>
      </c>
      <c r="E23" s="75">
        <v>58.51</v>
      </c>
      <c r="F23" s="77">
        <v>32.31</v>
      </c>
      <c r="G23" s="77">
        <f>F23*1.2764</f>
        <v>41.240484</v>
      </c>
      <c r="H23" s="64">
        <f>E23*G23</f>
        <v>2412.98071884</v>
      </c>
    </row>
    <row r="24" spans="1:8" ht="18" customHeight="1">
      <c r="A24" s="62" t="s">
        <v>198</v>
      </c>
      <c r="B24" s="80" t="s">
        <v>199</v>
      </c>
      <c r="C24" s="103" t="s">
        <v>197</v>
      </c>
      <c r="D24" s="74" t="s">
        <v>82</v>
      </c>
      <c r="E24" s="75">
        <v>2.55</v>
      </c>
      <c r="F24" s="77">
        <v>244.63</v>
      </c>
      <c r="G24" s="77">
        <f>F24*1.2764</f>
        <v>312.245732</v>
      </c>
      <c r="H24" s="64">
        <f>E24*G24</f>
        <v>796.2266165999998</v>
      </c>
    </row>
    <row r="25" spans="1:8" ht="18" customHeight="1">
      <c r="A25" s="57">
        <v>4</v>
      </c>
      <c r="B25" s="147" t="s">
        <v>154</v>
      </c>
      <c r="C25" s="148"/>
      <c r="D25" s="148"/>
      <c r="E25" s="148"/>
      <c r="F25" s="148"/>
      <c r="G25" s="149"/>
      <c r="H25" s="65">
        <f>H26+H27+H28+H29+H30+H31+H32+H33</f>
        <v>14639.928271000002</v>
      </c>
    </row>
    <row r="26" spans="1:8" ht="21.75" customHeight="1">
      <c r="A26" s="62" t="s">
        <v>72</v>
      </c>
      <c r="B26" s="80" t="s">
        <v>116</v>
      </c>
      <c r="C26" s="101" t="s">
        <v>117</v>
      </c>
      <c r="D26" s="74" t="s">
        <v>82</v>
      </c>
      <c r="E26" s="75">
        <v>35.28</v>
      </c>
      <c r="F26" s="77">
        <v>44.96</v>
      </c>
      <c r="G26" s="77">
        <f aca="true" t="shared" si="1" ref="G26:G33">F26*1.2764</f>
        <v>57.386944</v>
      </c>
      <c r="H26" s="64">
        <f>E26*G26</f>
        <v>2024.61138432</v>
      </c>
    </row>
    <row r="27" spans="1:8" ht="18" customHeight="1">
      <c r="A27" s="62" t="s">
        <v>159</v>
      </c>
      <c r="B27" s="80" t="s">
        <v>140</v>
      </c>
      <c r="C27" s="103" t="s">
        <v>111</v>
      </c>
      <c r="D27" s="74" t="s">
        <v>112</v>
      </c>
      <c r="E27" s="75">
        <v>2.83</v>
      </c>
      <c r="F27" s="77">
        <v>503.55</v>
      </c>
      <c r="G27" s="77">
        <f t="shared" si="1"/>
        <v>642.73122</v>
      </c>
      <c r="H27" s="64">
        <f t="shared" si="0"/>
        <v>1818.9293526000001</v>
      </c>
    </row>
    <row r="28" spans="1:8" ht="18" customHeight="1">
      <c r="A28" s="62" t="s">
        <v>160</v>
      </c>
      <c r="B28" s="80" t="s">
        <v>113</v>
      </c>
      <c r="C28" s="103" t="s">
        <v>114</v>
      </c>
      <c r="D28" s="74" t="s">
        <v>115</v>
      </c>
      <c r="E28" s="75">
        <v>169.8</v>
      </c>
      <c r="F28" s="77">
        <v>12.96</v>
      </c>
      <c r="G28" s="77">
        <f t="shared" si="1"/>
        <v>16.542144</v>
      </c>
      <c r="H28" s="64">
        <f t="shared" si="0"/>
        <v>2808.8560512000004</v>
      </c>
    </row>
    <row r="29" spans="1:8" ht="24" customHeight="1">
      <c r="A29" s="62" t="s">
        <v>161</v>
      </c>
      <c r="B29" s="80" t="s">
        <v>185</v>
      </c>
      <c r="C29" s="104" t="s">
        <v>184</v>
      </c>
      <c r="D29" s="74" t="s">
        <v>82</v>
      </c>
      <c r="E29" s="75">
        <v>18.06</v>
      </c>
      <c r="F29" s="77">
        <f>F23</f>
        <v>32.31</v>
      </c>
      <c r="G29" s="77">
        <f t="shared" si="1"/>
        <v>41.240484</v>
      </c>
      <c r="H29" s="64">
        <f t="shared" si="0"/>
        <v>744.80314104</v>
      </c>
    </row>
    <row r="30" spans="1:8" ht="24" customHeight="1">
      <c r="A30" s="62" t="s">
        <v>162</v>
      </c>
      <c r="B30" s="80" t="s">
        <v>150</v>
      </c>
      <c r="C30" s="104" t="s">
        <v>149</v>
      </c>
      <c r="D30" s="74" t="s">
        <v>145</v>
      </c>
      <c r="E30" s="75">
        <v>15.23</v>
      </c>
      <c r="F30" s="77">
        <v>352.18</v>
      </c>
      <c r="G30" s="77">
        <f t="shared" si="1"/>
        <v>449.522552</v>
      </c>
      <c r="H30" s="64">
        <f t="shared" si="0"/>
        <v>6846.22846696</v>
      </c>
    </row>
    <row r="31" spans="1:8" ht="24" customHeight="1">
      <c r="A31" s="62" t="s">
        <v>163</v>
      </c>
      <c r="B31" s="80" t="s">
        <v>187</v>
      </c>
      <c r="C31" s="101" t="s">
        <v>186</v>
      </c>
      <c r="D31" s="74" t="s">
        <v>82</v>
      </c>
      <c r="E31" s="75">
        <v>4.26</v>
      </c>
      <c r="F31" s="77">
        <v>42.18</v>
      </c>
      <c r="G31" s="77">
        <f t="shared" si="1"/>
        <v>53.838552</v>
      </c>
      <c r="H31" s="64">
        <f t="shared" si="0"/>
        <v>229.35223151999998</v>
      </c>
    </row>
    <row r="32" spans="1:8" ht="33.75">
      <c r="A32" s="62" t="s">
        <v>164</v>
      </c>
      <c r="B32" s="88" t="s">
        <v>94</v>
      </c>
      <c r="C32" s="76" t="s">
        <v>99</v>
      </c>
      <c r="D32" s="74" t="s">
        <v>82</v>
      </c>
      <c r="E32" s="75">
        <v>4.26</v>
      </c>
      <c r="F32" s="77">
        <v>6.55</v>
      </c>
      <c r="G32" s="77">
        <f t="shared" si="1"/>
        <v>8.36042</v>
      </c>
      <c r="H32" s="64">
        <f t="shared" si="0"/>
        <v>35.615389199999996</v>
      </c>
    </row>
    <row r="33" spans="1:8" ht="24" customHeight="1">
      <c r="A33" s="62" t="s">
        <v>165</v>
      </c>
      <c r="B33" s="88" t="s">
        <v>95</v>
      </c>
      <c r="C33" s="76" t="s">
        <v>100</v>
      </c>
      <c r="D33" s="74" t="s">
        <v>82</v>
      </c>
      <c r="E33" s="75">
        <v>4.26</v>
      </c>
      <c r="F33" s="77">
        <v>24.19</v>
      </c>
      <c r="G33" s="77">
        <f t="shared" si="1"/>
        <v>30.876116</v>
      </c>
      <c r="H33" s="64">
        <f t="shared" si="0"/>
        <v>131.53225415999998</v>
      </c>
    </row>
    <row r="34" spans="1:8" ht="18" customHeight="1">
      <c r="A34" s="57">
        <v>5</v>
      </c>
      <c r="B34" s="61"/>
      <c r="C34" s="58" t="s">
        <v>93</v>
      </c>
      <c r="D34" s="59"/>
      <c r="E34" s="60"/>
      <c r="F34" s="60"/>
      <c r="G34" s="68"/>
      <c r="H34" s="73">
        <f>H35+H36</f>
        <v>1669.6901117999998</v>
      </c>
    </row>
    <row r="35" spans="1:8" ht="24" customHeight="1">
      <c r="A35" s="109" t="s">
        <v>157</v>
      </c>
      <c r="B35" s="88" t="s">
        <v>94</v>
      </c>
      <c r="C35" s="76" t="s">
        <v>99</v>
      </c>
      <c r="D35" s="74" t="s">
        <v>82</v>
      </c>
      <c r="E35" s="75">
        <v>36.55</v>
      </c>
      <c r="F35" s="77">
        <f>F32</f>
        <v>6.55</v>
      </c>
      <c r="G35" s="77">
        <f>F35*1.2764</f>
        <v>8.36042</v>
      </c>
      <c r="H35" s="64">
        <f>E35*G35</f>
        <v>305.57335099999995</v>
      </c>
    </row>
    <row r="36" spans="1:8" ht="24.75" customHeight="1">
      <c r="A36" s="109" t="s">
        <v>158</v>
      </c>
      <c r="B36" s="88" t="s">
        <v>189</v>
      </c>
      <c r="C36" s="111" t="s">
        <v>188</v>
      </c>
      <c r="D36" s="74" t="s">
        <v>82</v>
      </c>
      <c r="E36" s="75">
        <f>E35</f>
        <v>36.55</v>
      </c>
      <c r="F36" s="77">
        <v>29.24</v>
      </c>
      <c r="G36" s="77">
        <f>F36*1.2764</f>
        <v>37.321936</v>
      </c>
      <c r="H36" s="64">
        <f>E36*G36</f>
        <v>1364.1167607999998</v>
      </c>
    </row>
    <row r="37" spans="1:8" ht="18" customHeight="1">
      <c r="A37" s="57">
        <v>6</v>
      </c>
      <c r="B37" s="61"/>
      <c r="C37" s="58" t="s">
        <v>96</v>
      </c>
      <c r="D37" s="59"/>
      <c r="E37" s="60"/>
      <c r="F37" s="60"/>
      <c r="G37" s="68"/>
      <c r="H37" s="73">
        <f>H38</f>
        <v>6328.0746528</v>
      </c>
    </row>
    <row r="38" spans="1:8" ht="24" customHeight="1">
      <c r="A38" s="62" t="s">
        <v>166</v>
      </c>
      <c r="B38" s="80" t="s">
        <v>148</v>
      </c>
      <c r="C38" s="101" t="s">
        <v>147</v>
      </c>
      <c r="D38" s="74" t="s">
        <v>145</v>
      </c>
      <c r="E38" s="75">
        <v>60.24</v>
      </c>
      <c r="F38" s="77">
        <v>82.3</v>
      </c>
      <c r="G38" s="77">
        <f>F38*1.2764</f>
        <v>105.04772</v>
      </c>
      <c r="H38" s="64">
        <f>E38*G38</f>
        <v>6328.0746528</v>
      </c>
    </row>
    <row r="39" spans="1:8" ht="18" customHeight="1">
      <c r="A39" s="57">
        <v>7</v>
      </c>
      <c r="B39" s="61"/>
      <c r="C39" s="150" t="s">
        <v>168</v>
      </c>
      <c r="D39" s="148"/>
      <c r="E39" s="148"/>
      <c r="F39" s="148"/>
      <c r="G39" s="151"/>
      <c r="H39" s="73">
        <f>H40+H41</f>
        <v>2303.5446079999997</v>
      </c>
    </row>
    <row r="40" spans="1:8" ht="24" customHeight="1">
      <c r="A40" s="62" t="s">
        <v>167</v>
      </c>
      <c r="B40" s="80" t="s">
        <v>192</v>
      </c>
      <c r="C40" s="104" t="s">
        <v>190</v>
      </c>
      <c r="D40" s="74" t="s">
        <v>110</v>
      </c>
      <c r="E40" s="75">
        <v>4</v>
      </c>
      <c r="F40" s="77">
        <v>375.76</v>
      </c>
      <c r="G40" s="77">
        <f>F40*1.2764</f>
        <v>479.62006399999996</v>
      </c>
      <c r="H40" s="64">
        <f>E40*G40</f>
        <v>1918.4802559999998</v>
      </c>
    </row>
    <row r="41" spans="1:8" ht="18" customHeight="1">
      <c r="A41" s="62" t="s">
        <v>191</v>
      </c>
      <c r="B41" s="80" t="s">
        <v>194</v>
      </c>
      <c r="C41" s="110" t="s">
        <v>193</v>
      </c>
      <c r="D41" s="74" t="s">
        <v>110</v>
      </c>
      <c r="E41" s="75">
        <v>4</v>
      </c>
      <c r="F41" s="77">
        <v>75.42</v>
      </c>
      <c r="G41" s="77">
        <f>F41*1.2764</f>
        <v>96.266088</v>
      </c>
      <c r="H41" s="64">
        <f>E41*G41</f>
        <v>385.064352</v>
      </c>
    </row>
    <row r="42" spans="1:8" ht="18" customHeight="1">
      <c r="A42" s="57">
        <v>8</v>
      </c>
      <c r="B42" s="61"/>
      <c r="C42" s="150" t="s">
        <v>89</v>
      </c>
      <c r="D42" s="148"/>
      <c r="E42" s="148"/>
      <c r="F42" s="148"/>
      <c r="G42" s="151"/>
      <c r="H42" s="73">
        <f>H43+H44+H45+H46</f>
        <v>92076.03376500003</v>
      </c>
    </row>
    <row r="43" spans="1:8" ht="24" customHeight="1">
      <c r="A43" s="62" t="s">
        <v>169</v>
      </c>
      <c r="B43" s="62" t="s">
        <v>102</v>
      </c>
      <c r="C43" s="82" t="s">
        <v>105</v>
      </c>
      <c r="D43" s="74" t="s">
        <v>82</v>
      </c>
      <c r="E43" s="75">
        <v>5279.56</v>
      </c>
      <c r="F43" s="77">
        <v>10.96</v>
      </c>
      <c r="G43" s="77">
        <f>F43*1.2764</f>
        <v>13.989344000000001</v>
      </c>
      <c r="H43" s="64">
        <f>E43*G43</f>
        <v>73857.58100864002</v>
      </c>
    </row>
    <row r="44" spans="1:8" ht="24" customHeight="1">
      <c r="A44" s="62" t="s">
        <v>170</v>
      </c>
      <c r="B44" s="89" t="s">
        <v>104</v>
      </c>
      <c r="C44" s="82" t="s">
        <v>103</v>
      </c>
      <c r="D44" s="74" t="s">
        <v>82</v>
      </c>
      <c r="E44" s="75">
        <v>184.46</v>
      </c>
      <c r="F44" s="77">
        <v>18.1</v>
      </c>
      <c r="G44" s="77">
        <f>F44*1.2764</f>
        <v>23.10284</v>
      </c>
      <c r="H44" s="64">
        <f>E44*G44</f>
        <v>4261.549866400001</v>
      </c>
    </row>
    <row r="45" spans="1:8" ht="22.5" customHeight="1">
      <c r="A45" s="62" t="s">
        <v>171</v>
      </c>
      <c r="B45" s="89" t="s">
        <v>107</v>
      </c>
      <c r="C45" s="79" t="s">
        <v>106</v>
      </c>
      <c r="D45" s="74" t="s">
        <v>82</v>
      </c>
      <c r="E45" s="75">
        <v>417.44</v>
      </c>
      <c r="F45" s="77">
        <v>25.01</v>
      </c>
      <c r="G45" s="77">
        <f>F45*1.2764</f>
        <v>31.922764</v>
      </c>
      <c r="H45" s="64">
        <f>E45*G45</f>
        <v>13325.83860416</v>
      </c>
    </row>
    <row r="46" spans="1:8" ht="18" customHeight="1">
      <c r="A46" s="62" t="s">
        <v>172</v>
      </c>
      <c r="B46" s="80" t="s">
        <v>119</v>
      </c>
      <c r="C46" s="98" t="s">
        <v>120</v>
      </c>
      <c r="D46" s="74" t="s">
        <v>82</v>
      </c>
      <c r="E46" s="75">
        <f>E23</f>
        <v>58.51</v>
      </c>
      <c r="F46" s="77">
        <v>8.45</v>
      </c>
      <c r="G46" s="77">
        <f>F46*1.2764</f>
        <v>10.78558</v>
      </c>
      <c r="H46" s="64">
        <f>E46*G46</f>
        <v>631.0642858</v>
      </c>
    </row>
    <row r="47" spans="1:8" ht="18" customHeight="1">
      <c r="A47" s="57">
        <v>9</v>
      </c>
      <c r="B47" s="61"/>
      <c r="C47" s="58" t="s">
        <v>118</v>
      </c>
      <c r="D47" s="59"/>
      <c r="E47" s="60"/>
      <c r="F47" s="60"/>
      <c r="G47" s="68"/>
      <c r="H47" s="73">
        <f>H48+H50+H51+H49</f>
        <v>3550.9448</v>
      </c>
    </row>
    <row r="48" spans="1:8" ht="90">
      <c r="A48" s="62" t="s">
        <v>173</v>
      </c>
      <c r="B48" s="80" t="s">
        <v>122</v>
      </c>
      <c r="C48" s="79" t="s">
        <v>121</v>
      </c>
      <c r="D48" s="74" t="s">
        <v>110</v>
      </c>
      <c r="E48" s="75">
        <v>4</v>
      </c>
      <c r="F48" s="77">
        <v>230.71</v>
      </c>
      <c r="G48" s="77">
        <f>F48*1.2764</f>
        <v>294.478244</v>
      </c>
      <c r="H48" s="64">
        <f>E48*G48</f>
        <v>1177.912976</v>
      </c>
    </row>
    <row r="49" spans="1:8" ht="67.5">
      <c r="A49" s="62" t="s">
        <v>174</v>
      </c>
      <c r="B49" s="107" t="s">
        <v>127</v>
      </c>
      <c r="C49" s="108" t="s">
        <v>128</v>
      </c>
      <c r="D49" s="74" t="s">
        <v>110</v>
      </c>
      <c r="E49" s="75">
        <v>6</v>
      </c>
      <c r="F49" s="77">
        <v>100.05</v>
      </c>
      <c r="G49" s="77">
        <f>F49*1.2764</f>
        <v>127.70382</v>
      </c>
      <c r="H49" s="64">
        <f>E49*G49</f>
        <v>766.2229199999999</v>
      </c>
    </row>
    <row r="50" spans="1:8" ht="69.75" customHeight="1">
      <c r="A50" s="62" t="s">
        <v>175</v>
      </c>
      <c r="B50" s="105" t="s">
        <v>124</v>
      </c>
      <c r="C50" s="79" t="s">
        <v>123</v>
      </c>
      <c r="D50" s="74" t="s">
        <v>110</v>
      </c>
      <c r="E50" s="75">
        <v>6</v>
      </c>
      <c r="F50" s="77">
        <v>106.68</v>
      </c>
      <c r="G50" s="77">
        <f>F50*1.2764</f>
        <v>136.16635200000002</v>
      </c>
      <c r="H50" s="64">
        <f>E50*G50</f>
        <v>816.9981120000001</v>
      </c>
    </row>
    <row r="51" spans="1:8" ht="33.75">
      <c r="A51" s="62" t="s">
        <v>176</v>
      </c>
      <c r="B51" s="106" t="s">
        <v>126</v>
      </c>
      <c r="C51" s="79" t="s">
        <v>125</v>
      </c>
      <c r="D51" s="74" t="s">
        <v>110</v>
      </c>
      <c r="E51" s="75">
        <v>6</v>
      </c>
      <c r="F51" s="77">
        <v>103.13</v>
      </c>
      <c r="G51" s="77">
        <f>F51*1.2764</f>
        <v>131.635132</v>
      </c>
      <c r="H51" s="64">
        <f>E51*G51</f>
        <v>789.810792</v>
      </c>
    </row>
    <row r="52" spans="1:8" ht="18" customHeight="1">
      <c r="A52" s="57">
        <v>10</v>
      </c>
      <c r="B52" s="61"/>
      <c r="C52" s="58" t="s">
        <v>196</v>
      </c>
      <c r="D52" s="59"/>
      <c r="E52" s="60"/>
      <c r="F52" s="60"/>
      <c r="G52" s="68"/>
      <c r="H52" s="73">
        <f>H53+H54</f>
        <v>4196.343696</v>
      </c>
    </row>
    <row r="53" spans="1:8" ht="24" customHeight="1">
      <c r="A53" s="62" t="s">
        <v>177</v>
      </c>
      <c r="B53" s="62" t="s">
        <v>108</v>
      </c>
      <c r="C53" s="76" t="s">
        <v>101</v>
      </c>
      <c r="D53" s="74" t="s">
        <v>110</v>
      </c>
      <c r="E53" s="75">
        <v>4</v>
      </c>
      <c r="F53" s="77">
        <v>821.91</v>
      </c>
      <c r="G53" s="77">
        <f>F53*1.2764</f>
        <v>1049.085924</v>
      </c>
      <c r="H53" s="64">
        <f>E53*G53</f>
        <v>4196.343696</v>
      </c>
    </row>
    <row r="54" spans="1:8" ht="24" customHeight="1">
      <c r="A54" s="62"/>
      <c r="B54" s="81"/>
      <c r="C54" s="79"/>
      <c r="D54" s="74"/>
      <c r="E54" s="75"/>
      <c r="F54" s="77"/>
      <c r="G54" s="77">
        <f>F54*1.2764</f>
        <v>0</v>
      </c>
      <c r="H54" s="64">
        <f>E54*G54</f>
        <v>0</v>
      </c>
    </row>
    <row r="55" spans="1:8" ht="9" customHeight="1" thickBot="1">
      <c r="A55" s="49"/>
      <c r="B55" s="91"/>
      <c r="C55" s="92"/>
      <c r="D55" s="93"/>
      <c r="E55" s="94"/>
      <c r="F55" s="95"/>
      <c r="G55" s="96"/>
      <c r="H55" s="97"/>
    </row>
    <row r="56" spans="1:8" ht="25.5" customHeight="1" thickBot="1">
      <c r="A56" s="125" t="s">
        <v>75</v>
      </c>
      <c r="B56" s="126"/>
      <c r="C56" s="126"/>
      <c r="D56" s="126"/>
      <c r="E56" s="126"/>
      <c r="F56" s="126"/>
      <c r="G56" s="67"/>
      <c r="H56" s="90">
        <f>H52+H47+H42+H39+H37+H34+H25+H19+H17+H12</f>
        <v>227688.95582876</v>
      </c>
    </row>
    <row r="57" spans="1:8" ht="14.25" customHeight="1">
      <c r="A57" s="50"/>
      <c r="B57" s="50"/>
      <c r="C57" s="50"/>
      <c r="D57" s="50"/>
      <c r="E57" s="50"/>
      <c r="F57" s="50"/>
      <c r="G57" s="50"/>
      <c r="H57" s="51"/>
    </row>
    <row r="58" spans="1:8" ht="11.25" customHeight="1">
      <c r="A58" s="52"/>
      <c r="B58" s="118"/>
      <c r="C58" s="118"/>
      <c r="D58" s="52"/>
      <c r="E58" s="118"/>
      <c r="F58" s="118"/>
      <c r="G58" s="66"/>
      <c r="H58" s="63"/>
    </row>
    <row r="59" spans="1:8" ht="12.75">
      <c r="A59" s="53"/>
      <c r="B59" s="115" t="s">
        <v>83</v>
      </c>
      <c r="C59" s="115"/>
      <c r="D59" s="53"/>
      <c r="E59" s="116" t="s">
        <v>84</v>
      </c>
      <c r="F59" s="117"/>
      <c r="G59" s="54"/>
      <c r="H59" s="53"/>
    </row>
    <row r="60" ht="12.75" hidden="1"/>
    <row r="62" spans="1:8" ht="11.25" customHeight="1">
      <c r="A62" s="52"/>
      <c r="B62" s="118"/>
      <c r="C62" s="118"/>
      <c r="D62" s="52"/>
      <c r="E62" s="140"/>
      <c r="F62" s="140"/>
      <c r="G62" s="66"/>
      <c r="H62" s="52"/>
    </row>
    <row r="63" spans="1:8" ht="12.75">
      <c r="A63" s="53"/>
      <c r="B63" s="141" t="s">
        <v>92</v>
      </c>
      <c r="C63" s="142"/>
      <c r="D63" s="53"/>
      <c r="E63" s="117"/>
      <c r="F63" s="117"/>
      <c r="G63" s="54"/>
      <c r="H63" s="53"/>
    </row>
    <row r="64" spans="1:8" ht="12.75">
      <c r="A64" s="53"/>
      <c r="B64" s="54"/>
      <c r="C64" s="54"/>
      <c r="D64" s="53"/>
      <c r="E64" s="54"/>
      <c r="F64" s="54"/>
      <c r="G64" s="54"/>
      <c r="H64" s="53"/>
    </row>
    <row r="65" ht="4.5" customHeight="1"/>
  </sheetData>
  <sheetProtection/>
  <mergeCells count="29">
    <mergeCell ref="B25:G25"/>
    <mergeCell ref="C42:G42"/>
    <mergeCell ref="C39:G39"/>
    <mergeCell ref="A3:H3"/>
    <mergeCell ref="F5:H5"/>
    <mergeCell ref="A10:H10"/>
    <mergeCell ref="B19:G19"/>
    <mergeCell ref="B17:G17"/>
    <mergeCell ref="B12:G12"/>
    <mergeCell ref="A2:H2"/>
    <mergeCell ref="F6:H6"/>
    <mergeCell ref="A5:E5"/>
    <mergeCell ref="A7:H7"/>
    <mergeCell ref="E62:F62"/>
    <mergeCell ref="B63:C63"/>
    <mergeCell ref="E63:F63"/>
    <mergeCell ref="B62:C62"/>
    <mergeCell ref="F8:F9"/>
    <mergeCell ref="E8:E9"/>
    <mergeCell ref="C1:H1"/>
    <mergeCell ref="A1:B1"/>
    <mergeCell ref="B59:C59"/>
    <mergeCell ref="E59:F59"/>
    <mergeCell ref="E58:F58"/>
    <mergeCell ref="B58:C58"/>
    <mergeCell ref="A9:D9"/>
    <mergeCell ref="A8:D8"/>
    <mergeCell ref="A56:F56"/>
    <mergeCell ref="A6:E6"/>
  </mergeCells>
  <conditionalFormatting sqref="B32:B36">
    <cfRule type="expression" priority="21" dxfId="0">
      <formula>LEN($B32)=1</formula>
    </cfRule>
  </conditionalFormatting>
  <conditionalFormatting sqref="B49:C49">
    <cfRule type="expression" priority="20" dxfId="0">
      <formula>LEN($B49)=1</formula>
    </cfRule>
  </conditionalFormatting>
  <conditionalFormatting sqref="B20:B22">
    <cfRule type="expression" priority="9" dxfId="0">
      <formula>LEN($B20)=1</formula>
    </cfRule>
  </conditionalFormatting>
  <conditionalFormatting sqref="B20:B22">
    <cfRule type="expression" priority="8" dxfId="0">
      <formula>LEN($B20)=1</formula>
    </cfRule>
  </conditionalFormatting>
  <conditionalFormatting sqref="B20">
    <cfRule type="expression" priority="7" dxfId="0">
      <formula>LEN($B20)=1</formula>
    </cfRule>
  </conditionalFormatting>
  <conditionalFormatting sqref="B22:C22">
    <cfRule type="expression" priority="6" dxfId="0">
      <formula>LEN($B22)=1</formula>
    </cfRule>
  </conditionalFormatting>
  <conditionalFormatting sqref="B22:C22">
    <cfRule type="expression" priority="5" dxfId="0">
      <formula>LEN($B22)=1</formula>
    </cfRule>
  </conditionalFormatting>
  <conditionalFormatting sqref="B22:C22">
    <cfRule type="expression" priority="4" dxfId="0">
      <formula>LEN($B22)=1</formula>
    </cfRule>
  </conditionalFormatting>
  <conditionalFormatting sqref="B22:C22">
    <cfRule type="expression" priority="3" dxfId="0">
      <formula>LEN($B22)=1</formula>
    </cfRule>
  </conditionalFormatting>
  <conditionalFormatting sqref="B36">
    <cfRule type="expression" priority="2" dxfId="0">
      <formula>LEN($B36)=1</formula>
    </cfRule>
  </conditionalFormatting>
  <conditionalFormatting sqref="B36">
    <cfRule type="expression" priority="1" dxfId="0">
      <formula>LEN($B36)=1</formula>
    </cfRule>
  </conditionalFormatting>
  <printOptions/>
  <pageMargins left="0.42" right="0.31" top="0.38" bottom="0.3937007874015748" header="0" footer="0"/>
  <pageSetup horizontalDpi="300" verticalDpi="3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showGridLines="0" showZeros="0" zoomScaleSheetLayoutView="100" zoomScalePageLayoutView="0" workbookViewId="0" topLeftCell="A1">
      <selection activeCell="L8" sqref="L8"/>
    </sheetView>
  </sheetViews>
  <sheetFormatPr defaultColWidth="9.140625" defaultRowHeight="12.75"/>
  <cols>
    <col min="1" max="1" width="5.421875" style="0" bestFit="1" customWidth="1"/>
    <col min="2" max="2" width="10.7109375" style="0" bestFit="1" customWidth="1"/>
    <col min="3" max="3" width="44.7109375" style="0" customWidth="1"/>
    <col min="5" max="8" width="12.28125" style="0" customWidth="1"/>
  </cols>
  <sheetData>
    <row r="1" spans="1:8" ht="60.75" customHeight="1" thickBot="1">
      <c r="A1" s="163"/>
      <c r="B1" s="163"/>
      <c r="C1" s="162"/>
      <c r="D1" s="162"/>
      <c r="E1" s="162"/>
      <c r="F1" s="162"/>
      <c r="G1" s="162"/>
      <c r="H1" s="162"/>
    </row>
    <row r="2" spans="1:8" ht="16.5" thickBot="1">
      <c r="A2" s="181" t="s">
        <v>80</v>
      </c>
      <c r="B2" s="182"/>
      <c r="C2" s="182"/>
      <c r="D2" s="182"/>
      <c r="E2" s="182"/>
      <c r="F2" s="182"/>
      <c r="G2" s="182"/>
      <c r="H2" s="183"/>
    </row>
    <row r="3" spans="1:8" ht="3.75" customHeight="1" thickBot="1">
      <c r="A3" s="176"/>
      <c r="B3" s="176"/>
      <c r="C3" s="176"/>
      <c r="D3" s="176"/>
      <c r="E3" s="176"/>
      <c r="F3" s="176"/>
      <c r="G3" s="176"/>
      <c r="H3" s="176"/>
    </row>
    <row r="4" spans="1:8" ht="19.5" customHeight="1" thickBot="1">
      <c r="A4" s="200" t="s">
        <v>4</v>
      </c>
      <c r="B4" s="201"/>
      <c r="C4" s="201"/>
      <c r="D4" s="201"/>
      <c r="E4" s="201"/>
      <c r="F4" s="201"/>
      <c r="G4" s="201"/>
      <c r="H4" s="202"/>
    </row>
    <row r="5" spans="1:8" ht="3.75" customHeight="1" thickBot="1">
      <c r="A5" s="11"/>
      <c r="B5" s="11"/>
      <c r="C5" s="11"/>
      <c r="D5" s="11"/>
      <c r="E5" s="11"/>
      <c r="F5" s="11"/>
      <c r="G5" s="11"/>
      <c r="H5" s="11"/>
    </row>
    <row r="6" spans="1:8" ht="19.5" customHeight="1">
      <c r="A6" s="191" t="s">
        <v>76</v>
      </c>
      <c r="B6" s="192"/>
      <c r="C6" s="192"/>
      <c r="D6" s="192"/>
      <c r="E6" s="193"/>
      <c r="F6" s="203" t="s">
        <v>21</v>
      </c>
      <c r="G6" s="204"/>
      <c r="H6" s="205"/>
    </row>
    <row r="7" spans="1:8" ht="19.5" customHeight="1">
      <c r="A7" s="194" t="s">
        <v>46</v>
      </c>
      <c r="B7" s="195"/>
      <c r="C7" s="195"/>
      <c r="D7" s="195"/>
      <c r="E7" s="196"/>
      <c r="F7" s="188" t="s">
        <v>22</v>
      </c>
      <c r="G7" s="189"/>
      <c r="H7" s="190"/>
    </row>
    <row r="8" spans="1:8" ht="19.5" customHeight="1">
      <c r="A8" s="167" t="s">
        <v>17</v>
      </c>
      <c r="B8" s="168"/>
      <c r="C8" s="168"/>
      <c r="D8" s="169"/>
      <c r="E8" s="197" t="s">
        <v>12</v>
      </c>
      <c r="F8" s="198"/>
      <c r="G8" s="198"/>
      <c r="H8" s="199"/>
    </row>
    <row r="9" spans="1:8" ht="19.5" customHeight="1">
      <c r="A9" s="167" t="s">
        <v>18</v>
      </c>
      <c r="B9" s="168"/>
      <c r="C9" s="168"/>
      <c r="D9" s="169"/>
      <c r="E9" s="186" t="s">
        <v>8</v>
      </c>
      <c r="F9" s="184" t="s">
        <v>6</v>
      </c>
      <c r="G9" s="10" t="s">
        <v>20</v>
      </c>
      <c r="H9" s="7" t="s">
        <v>7</v>
      </c>
    </row>
    <row r="10" spans="1:8" ht="19.5" customHeight="1" thickBot="1">
      <c r="A10" s="170" t="s">
        <v>19</v>
      </c>
      <c r="B10" s="171"/>
      <c r="C10" s="171"/>
      <c r="D10" s="172"/>
      <c r="E10" s="187"/>
      <c r="F10" s="185"/>
      <c r="G10" s="12" t="s">
        <v>9</v>
      </c>
      <c r="H10" s="55">
        <v>0.3348</v>
      </c>
    </row>
    <row r="11" spans="1:8" ht="3.75" customHeight="1" thickBot="1">
      <c r="A11" s="175"/>
      <c r="B11" s="175"/>
      <c r="C11" s="175"/>
      <c r="D11" s="175"/>
      <c r="E11" s="175"/>
      <c r="F11" s="175"/>
      <c r="G11" s="175"/>
      <c r="H11" s="175"/>
    </row>
    <row r="12" spans="1:8" ht="39" thickBot="1">
      <c r="A12" s="2" t="s">
        <v>0</v>
      </c>
      <c r="B12" s="3" t="s">
        <v>5</v>
      </c>
      <c r="C12" s="3" t="s">
        <v>1</v>
      </c>
      <c r="D12" s="3" t="s">
        <v>3</v>
      </c>
      <c r="E12" s="3" t="s">
        <v>2</v>
      </c>
      <c r="F12" s="4" t="s">
        <v>15</v>
      </c>
      <c r="G12" s="4" t="s">
        <v>16</v>
      </c>
      <c r="H12" s="5" t="s">
        <v>10</v>
      </c>
    </row>
    <row r="13" spans="1:8" s="56" customFormat="1" ht="18" customHeight="1">
      <c r="A13" s="28">
        <v>1</v>
      </c>
      <c r="B13" s="29" t="s">
        <v>27</v>
      </c>
      <c r="C13" s="30" t="s">
        <v>28</v>
      </c>
      <c r="D13" s="31"/>
      <c r="E13" s="32"/>
      <c r="F13" s="32"/>
      <c r="G13" s="32"/>
      <c r="H13" s="33"/>
    </row>
    <row r="14" spans="1:8" ht="18" customHeight="1">
      <c r="A14" s="34" t="s">
        <v>26</v>
      </c>
      <c r="B14" s="35" t="s">
        <v>23</v>
      </c>
      <c r="C14" s="36" t="s">
        <v>24</v>
      </c>
      <c r="D14" s="37" t="s">
        <v>25</v>
      </c>
      <c r="E14" s="38">
        <v>10</v>
      </c>
      <c r="F14" s="38">
        <v>233.32</v>
      </c>
      <c r="G14" s="38">
        <f>ROUND(F14+(F14*$H$10),2)</f>
        <v>311.44</v>
      </c>
      <c r="H14" s="39">
        <f>ROUND((E14*G14),2)</f>
        <v>3114.4</v>
      </c>
    </row>
    <row r="15" spans="1:9" ht="33.75">
      <c r="A15" s="34" t="s">
        <v>29</v>
      </c>
      <c r="B15" s="35" t="s">
        <v>30</v>
      </c>
      <c r="C15" s="36" t="s">
        <v>31</v>
      </c>
      <c r="D15" s="37" t="s">
        <v>32</v>
      </c>
      <c r="E15" s="38">
        <v>1</v>
      </c>
      <c r="F15" s="38">
        <v>629.56</v>
      </c>
      <c r="G15" s="38">
        <f aca="true" t="shared" si="0" ref="G15:G32">ROUND(F15+(F15*$H$10),2)</f>
        <v>840.34</v>
      </c>
      <c r="H15" s="39">
        <f aca="true" t="shared" si="1" ref="H15:H32">ROUND((E15*G15),2)</f>
        <v>840.34</v>
      </c>
      <c r="I15" s="47"/>
    </row>
    <row r="16" spans="1:8" ht="18" customHeight="1">
      <c r="A16" s="34"/>
      <c r="B16" s="35"/>
      <c r="C16" s="36"/>
      <c r="D16" s="37"/>
      <c r="E16" s="38"/>
      <c r="F16" s="38"/>
      <c r="G16" s="38">
        <f t="shared" si="0"/>
        <v>0</v>
      </c>
      <c r="H16" s="39">
        <f t="shared" si="1"/>
        <v>0</v>
      </c>
    </row>
    <row r="17" spans="1:8" ht="18" customHeight="1">
      <c r="A17" s="40">
        <v>2</v>
      </c>
      <c r="B17" s="41" t="s">
        <v>33</v>
      </c>
      <c r="C17" s="42" t="s">
        <v>34</v>
      </c>
      <c r="D17" s="37"/>
      <c r="E17" s="38"/>
      <c r="F17" s="38"/>
      <c r="G17" s="38">
        <f t="shared" si="0"/>
        <v>0</v>
      </c>
      <c r="H17" s="39">
        <f t="shared" si="1"/>
        <v>0</v>
      </c>
    </row>
    <row r="18" spans="1:8" ht="22.5">
      <c r="A18" s="34" t="s">
        <v>35</v>
      </c>
      <c r="B18" s="35" t="s">
        <v>44</v>
      </c>
      <c r="C18" s="36" t="s">
        <v>45</v>
      </c>
      <c r="D18" s="37" t="s">
        <v>25</v>
      </c>
      <c r="E18" s="38">
        <v>1000</v>
      </c>
      <c r="F18" s="38">
        <v>1.09</v>
      </c>
      <c r="G18" s="38">
        <f t="shared" si="0"/>
        <v>1.45</v>
      </c>
      <c r="H18" s="39">
        <f t="shared" si="1"/>
        <v>1450</v>
      </c>
    </row>
    <row r="19" spans="1:8" s="56" customFormat="1" ht="67.5">
      <c r="A19" s="34" t="s">
        <v>36</v>
      </c>
      <c r="B19" s="43" t="s">
        <v>47</v>
      </c>
      <c r="C19" s="36" t="s">
        <v>78</v>
      </c>
      <c r="D19" s="37" t="s">
        <v>48</v>
      </c>
      <c r="E19" s="38">
        <v>150</v>
      </c>
      <c r="F19" s="38">
        <v>9.12</v>
      </c>
      <c r="G19" s="38">
        <f>ROUND(F19+(F19*$H$10),2)</f>
        <v>12.17</v>
      </c>
      <c r="H19" s="39">
        <f t="shared" si="1"/>
        <v>1825.5</v>
      </c>
    </row>
    <row r="20" spans="1:8" ht="22.5">
      <c r="A20" s="34" t="s">
        <v>37</v>
      </c>
      <c r="B20" s="43" t="s">
        <v>50</v>
      </c>
      <c r="C20" s="36" t="s">
        <v>49</v>
      </c>
      <c r="D20" s="43" t="s">
        <v>51</v>
      </c>
      <c r="E20" s="38">
        <v>1500</v>
      </c>
      <c r="F20" s="38">
        <v>0.75</v>
      </c>
      <c r="G20" s="38">
        <f t="shared" si="0"/>
        <v>1</v>
      </c>
      <c r="H20" s="39">
        <f t="shared" si="1"/>
        <v>1500</v>
      </c>
    </row>
    <row r="21" spans="1:8" ht="18" customHeight="1">
      <c r="A21" s="34" t="s">
        <v>38</v>
      </c>
      <c r="B21" s="43" t="s">
        <v>52</v>
      </c>
      <c r="C21" s="36" t="s">
        <v>53</v>
      </c>
      <c r="D21" s="37" t="s">
        <v>51</v>
      </c>
      <c r="E21" s="38">
        <v>698.4</v>
      </c>
      <c r="F21" s="38">
        <v>0.71</v>
      </c>
      <c r="G21" s="38">
        <f t="shared" si="0"/>
        <v>0.95</v>
      </c>
      <c r="H21" s="39">
        <f t="shared" si="1"/>
        <v>663.48</v>
      </c>
    </row>
    <row r="22" spans="1:8" ht="22.5">
      <c r="A22" s="34" t="s">
        <v>39</v>
      </c>
      <c r="B22" s="43" t="s">
        <v>54</v>
      </c>
      <c r="C22" s="36" t="s">
        <v>77</v>
      </c>
      <c r="D22" s="43" t="s">
        <v>55</v>
      </c>
      <c r="E22" s="38">
        <v>2380</v>
      </c>
      <c r="F22" s="38">
        <v>0.31</v>
      </c>
      <c r="G22" s="38">
        <f t="shared" si="0"/>
        <v>0.41</v>
      </c>
      <c r="H22" s="39">
        <f t="shared" si="1"/>
        <v>975.8</v>
      </c>
    </row>
    <row r="23" spans="1:8" ht="33.75">
      <c r="A23" s="34" t="s">
        <v>40</v>
      </c>
      <c r="B23" s="43" t="s">
        <v>57</v>
      </c>
      <c r="C23" s="36" t="s">
        <v>58</v>
      </c>
      <c r="D23" s="43" t="s">
        <v>25</v>
      </c>
      <c r="E23" s="38">
        <v>1000</v>
      </c>
      <c r="F23" s="38">
        <v>2.72</v>
      </c>
      <c r="G23" s="38">
        <f t="shared" si="0"/>
        <v>3.63</v>
      </c>
      <c r="H23" s="39">
        <f t="shared" si="1"/>
        <v>3630</v>
      </c>
    </row>
    <row r="24" spans="1:8" ht="45">
      <c r="A24" s="34" t="s">
        <v>41</v>
      </c>
      <c r="B24" s="43" t="s">
        <v>56</v>
      </c>
      <c r="C24" s="36" t="s">
        <v>59</v>
      </c>
      <c r="D24" s="37" t="s">
        <v>25</v>
      </c>
      <c r="E24" s="38">
        <v>1000</v>
      </c>
      <c r="F24" s="38">
        <v>0.64</v>
      </c>
      <c r="G24" s="38">
        <f>ROUND(F24+(F24*$H$10),2)</f>
        <v>0.85</v>
      </c>
      <c r="H24" s="39">
        <f t="shared" si="1"/>
        <v>850</v>
      </c>
    </row>
    <row r="25" spans="1:9" ht="45">
      <c r="A25" s="34" t="s">
        <v>42</v>
      </c>
      <c r="B25" s="43" t="s">
        <v>60</v>
      </c>
      <c r="C25" s="36" t="s">
        <v>61</v>
      </c>
      <c r="D25" s="43" t="s">
        <v>48</v>
      </c>
      <c r="E25" s="38">
        <v>30</v>
      </c>
      <c r="F25" s="38">
        <v>337.93</v>
      </c>
      <c r="G25" s="38">
        <f t="shared" si="0"/>
        <v>451.07</v>
      </c>
      <c r="H25" s="39">
        <f t="shared" si="1"/>
        <v>13532.1</v>
      </c>
      <c r="I25" s="47"/>
    </row>
    <row r="26" spans="1:9" ht="22.5">
      <c r="A26" s="34" t="s">
        <v>43</v>
      </c>
      <c r="B26" s="43" t="s">
        <v>62</v>
      </c>
      <c r="C26" s="36" t="s">
        <v>63</v>
      </c>
      <c r="D26" s="43" t="s">
        <v>51</v>
      </c>
      <c r="E26" s="38">
        <v>300</v>
      </c>
      <c r="F26" s="38">
        <v>0.8</v>
      </c>
      <c r="G26" s="38">
        <f t="shared" si="0"/>
        <v>1.07</v>
      </c>
      <c r="H26" s="39">
        <f t="shared" si="1"/>
        <v>321</v>
      </c>
      <c r="I26" s="47"/>
    </row>
    <row r="27" spans="1:8" ht="18" customHeight="1">
      <c r="A27" s="34"/>
      <c r="B27" s="35"/>
      <c r="C27" s="36"/>
      <c r="D27" s="37"/>
      <c r="E27" s="38"/>
      <c r="F27" s="38"/>
      <c r="G27" s="38">
        <f t="shared" si="0"/>
        <v>0</v>
      </c>
      <c r="H27" s="39">
        <f t="shared" si="1"/>
        <v>0</v>
      </c>
    </row>
    <row r="28" spans="1:8" ht="18" customHeight="1">
      <c r="A28" s="40">
        <v>3</v>
      </c>
      <c r="B28" s="41" t="s">
        <v>64</v>
      </c>
      <c r="C28" s="42" t="s">
        <v>65</v>
      </c>
      <c r="D28" s="37"/>
      <c r="E28" s="38"/>
      <c r="F28" s="38"/>
      <c r="G28" s="38">
        <f t="shared" si="0"/>
        <v>0</v>
      </c>
      <c r="H28" s="39">
        <f t="shared" si="1"/>
        <v>0</v>
      </c>
    </row>
    <row r="29" spans="1:8" ht="18" customHeight="1">
      <c r="A29" s="34" t="s">
        <v>66</v>
      </c>
      <c r="B29" s="43" t="s">
        <v>68</v>
      </c>
      <c r="C29" s="36" t="s">
        <v>67</v>
      </c>
      <c r="D29" s="37" t="s">
        <v>69</v>
      </c>
      <c r="E29" s="38">
        <v>400</v>
      </c>
      <c r="F29" s="38">
        <v>9.37</v>
      </c>
      <c r="G29" s="38">
        <f>ROUND(F29+(F29*$H$10),2)</f>
        <v>12.51</v>
      </c>
      <c r="H29" s="39">
        <f t="shared" si="1"/>
        <v>5004</v>
      </c>
    </row>
    <row r="30" spans="1:8" ht="18" customHeight="1">
      <c r="A30" s="34"/>
      <c r="B30" s="35"/>
      <c r="C30" s="36"/>
      <c r="D30" s="37"/>
      <c r="E30" s="38"/>
      <c r="F30" s="38"/>
      <c r="G30" s="38">
        <f t="shared" si="0"/>
        <v>0</v>
      </c>
      <c r="H30" s="39">
        <f t="shared" si="1"/>
        <v>0</v>
      </c>
    </row>
    <row r="31" spans="1:8" ht="18" customHeight="1">
      <c r="A31" s="40">
        <v>4</v>
      </c>
      <c r="B31" s="41" t="s">
        <v>71</v>
      </c>
      <c r="C31" s="42" t="s">
        <v>73</v>
      </c>
      <c r="D31" s="37"/>
      <c r="E31" s="38"/>
      <c r="F31" s="38"/>
      <c r="G31" s="38">
        <f t="shared" si="0"/>
        <v>0</v>
      </c>
      <c r="H31" s="39">
        <f t="shared" si="1"/>
        <v>0</v>
      </c>
    </row>
    <row r="32" spans="1:8" ht="22.5">
      <c r="A32" s="34" t="s">
        <v>72</v>
      </c>
      <c r="B32" s="43" t="s">
        <v>70</v>
      </c>
      <c r="C32" s="36" t="s">
        <v>74</v>
      </c>
      <c r="D32" s="37" t="s">
        <v>69</v>
      </c>
      <c r="E32" s="38">
        <v>400</v>
      </c>
      <c r="F32" s="38">
        <v>23.56</v>
      </c>
      <c r="G32" s="38">
        <f t="shared" si="0"/>
        <v>31.45</v>
      </c>
      <c r="H32" s="39">
        <f t="shared" si="1"/>
        <v>12580</v>
      </c>
    </row>
    <row r="33" spans="1:8" ht="18" customHeight="1">
      <c r="A33" s="34"/>
      <c r="B33" s="35"/>
      <c r="C33" s="36"/>
      <c r="D33" s="37"/>
      <c r="E33" s="38"/>
      <c r="F33" s="38"/>
      <c r="G33" s="38">
        <f aca="true" t="shared" si="2" ref="G33:G38">F33+(F33*$H$10)</f>
        <v>0</v>
      </c>
      <c r="H33" s="39">
        <f aca="true" t="shared" si="3" ref="H33:H39">E33*G33</f>
        <v>0</v>
      </c>
    </row>
    <row r="34" spans="1:8" ht="18" customHeight="1">
      <c r="A34" s="34"/>
      <c r="B34" s="35"/>
      <c r="C34" s="36"/>
      <c r="D34" s="37"/>
      <c r="E34" s="38"/>
      <c r="F34" s="38"/>
      <c r="G34" s="38">
        <f t="shared" si="2"/>
        <v>0</v>
      </c>
      <c r="H34" s="39">
        <f t="shared" si="3"/>
        <v>0</v>
      </c>
    </row>
    <row r="35" spans="1:8" ht="18" customHeight="1">
      <c r="A35" s="34"/>
      <c r="B35" s="35"/>
      <c r="C35" s="179" t="s">
        <v>79</v>
      </c>
      <c r="D35" s="37"/>
      <c r="E35" s="38"/>
      <c r="F35" s="38"/>
      <c r="G35" s="38">
        <f t="shared" si="2"/>
        <v>0</v>
      </c>
      <c r="H35" s="39">
        <f t="shared" si="3"/>
        <v>0</v>
      </c>
    </row>
    <row r="36" spans="1:8" ht="18" customHeight="1">
      <c r="A36" s="34"/>
      <c r="B36" s="35"/>
      <c r="C36" s="180"/>
      <c r="D36" s="37"/>
      <c r="E36" s="38"/>
      <c r="F36" s="38"/>
      <c r="G36" s="38">
        <f t="shared" si="2"/>
        <v>0</v>
      </c>
      <c r="H36" s="39">
        <f t="shared" si="3"/>
        <v>0</v>
      </c>
    </row>
    <row r="37" spans="1:8" ht="18" customHeight="1">
      <c r="A37" s="14"/>
      <c r="B37" s="15"/>
      <c r="C37" s="16"/>
      <c r="D37" s="17"/>
      <c r="E37" s="18"/>
      <c r="F37" s="18"/>
      <c r="G37" s="18">
        <f t="shared" si="2"/>
        <v>0</v>
      </c>
      <c r="H37" s="19">
        <f t="shared" si="3"/>
        <v>0</v>
      </c>
    </row>
    <row r="38" spans="1:8" ht="18" customHeight="1">
      <c r="A38" s="14"/>
      <c r="B38" s="15"/>
      <c r="C38" s="16"/>
      <c r="D38" s="20"/>
      <c r="E38" s="18"/>
      <c r="F38" s="18"/>
      <c r="G38" s="18">
        <f t="shared" si="2"/>
        <v>0</v>
      </c>
      <c r="H38" s="19">
        <f t="shared" si="3"/>
        <v>0</v>
      </c>
    </row>
    <row r="39" spans="1:8" ht="18" customHeight="1" thickBot="1">
      <c r="A39" s="23"/>
      <c r="B39" s="24"/>
      <c r="C39" s="25"/>
      <c r="D39" s="26"/>
      <c r="E39" s="27"/>
      <c r="F39" s="21"/>
      <c r="G39" s="21">
        <f>F39*$H$10</f>
        <v>0</v>
      </c>
      <c r="H39" s="22">
        <f t="shared" si="3"/>
        <v>0</v>
      </c>
    </row>
    <row r="40" spans="1:8" ht="18" customHeight="1" thickBot="1">
      <c r="A40" s="173" t="s">
        <v>75</v>
      </c>
      <c r="B40" s="174"/>
      <c r="C40" s="174"/>
      <c r="D40" s="174"/>
      <c r="E40" s="174"/>
      <c r="F40" s="174"/>
      <c r="G40" s="174"/>
      <c r="H40" s="46">
        <f>SUM(H13:H39)</f>
        <v>46286.619999999995</v>
      </c>
    </row>
    <row r="41" spans="1:8" ht="14.25" customHeight="1">
      <c r="A41" s="44"/>
      <c r="B41" s="44"/>
      <c r="C41" s="44"/>
      <c r="D41" s="44"/>
      <c r="E41" s="44"/>
      <c r="F41" s="44"/>
      <c r="G41" s="44"/>
      <c r="H41" s="45"/>
    </row>
    <row r="42" spans="1:8" ht="11.25" customHeight="1">
      <c r="A42" s="1"/>
      <c r="B42" s="1"/>
      <c r="C42" s="1"/>
      <c r="D42" s="1"/>
      <c r="E42" s="1"/>
      <c r="F42" s="1"/>
      <c r="G42" s="1"/>
      <c r="H42" s="1"/>
    </row>
    <row r="43" spans="1:8" ht="11.25" customHeight="1">
      <c r="A43" s="1"/>
      <c r="B43" s="166"/>
      <c r="C43" s="166"/>
      <c r="D43" s="1"/>
      <c r="E43" s="166"/>
      <c r="F43" s="166"/>
      <c r="G43" s="8"/>
      <c r="H43" s="1"/>
    </row>
    <row r="44" spans="1:8" ht="12.75">
      <c r="A44" s="6"/>
      <c r="B44" s="164" t="s">
        <v>13</v>
      </c>
      <c r="C44" s="164"/>
      <c r="D44" s="6"/>
      <c r="E44" s="165" t="s">
        <v>11</v>
      </c>
      <c r="F44" s="165"/>
      <c r="G44" s="9"/>
      <c r="H44" s="6"/>
    </row>
    <row r="47" spans="1:8" ht="11.25" customHeight="1">
      <c r="A47" s="1"/>
      <c r="B47" s="166"/>
      <c r="C47" s="166"/>
      <c r="D47" s="1"/>
      <c r="E47" s="177"/>
      <c r="F47" s="177"/>
      <c r="G47" s="8"/>
      <c r="H47" s="1"/>
    </row>
    <row r="48" spans="1:8" ht="12.75">
      <c r="A48" s="6"/>
      <c r="B48" s="165" t="s">
        <v>14</v>
      </c>
      <c r="C48" s="165"/>
      <c r="D48" s="6"/>
      <c r="E48" s="178"/>
      <c r="F48" s="178"/>
      <c r="G48" s="9"/>
      <c r="H48" s="6"/>
    </row>
    <row r="49" ht="12" customHeight="1"/>
    <row r="50" ht="11.25" customHeight="1"/>
    <row r="51" ht="12" customHeight="1"/>
    <row r="52" ht="13.5" customHeight="1"/>
    <row r="53" ht="4.5" customHeight="1"/>
  </sheetData>
  <sheetProtection/>
  <mergeCells count="26">
    <mergeCell ref="A2:H2"/>
    <mergeCell ref="F9:F10"/>
    <mergeCell ref="E9:E10"/>
    <mergeCell ref="F7:H7"/>
    <mergeCell ref="A6:E6"/>
    <mergeCell ref="A7:E7"/>
    <mergeCell ref="E8:H8"/>
    <mergeCell ref="A4:H4"/>
    <mergeCell ref="F6:H6"/>
    <mergeCell ref="A11:H11"/>
    <mergeCell ref="A3:H3"/>
    <mergeCell ref="E47:F47"/>
    <mergeCell ref="B48:C48"/>
    <mergeCell ref="E48:F48"/>
    <mergeCell ref="B47:C47"/>
    <mergeCell ref="C35:C36"/>
    <mergeCell ref="C1:H1"/>
    <mergeCell ref="A1:B1"/>
    <mergeCell ref="B44:C44"/>
    <mergeCell ref="E44:F44"/>
    <mergeCell ref="E43:F43"/>
    <mergeCell ref="B43:C43"/>
    <mergeCell ref="A8:D8"/>
    <mergeCell ref="A10:D10"/>
    <mergeCell ref="A9:D9"/>
    <mergeCell ref="A40:G40"/>
  </mergeCells>
  <printOptions/>
  <pageMargins left="0.7874015748031497" right="0.1968503937007874" top="0.3937007874015748" bottom="0.3937007874015748" header="0" footer="0"/>
  <pageSetup horizontalDpi="600" verticalDpi="600" orientation="portrait" paperSize="9" scale="77" r:id="rId4"/>
  <drawing r:id="rId3"/>
  <legacyDrawing r:id="rId2"/>
  <oleObjects>
    <oleObject progId="Word.Picture.8" shapeId="152376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Setop</dc:creator>
  <cp:keywords/>
  <dc:description/>
  <cp:lastModifiedBy>Fernanda de Alcantara Chagas</cp:lastModifiedBy>
  <cp:lastPrinted>2021-05-19T20:06:03Z</cp:lastPrinted>
  <dcterms:created xsi:type="dcterms:W3CDTF">2006-09-22T13:55:22Z</dcterms:created>
  <dcterms:modified xsi:type="dcterms:W3CDTF">2021-07-30T11:46:48Z</dcterms:modified>
  <cp:category/>
  <cp:version/>
  <cp:contentType/>
  <cp:contentStatus/>
</cp:coreProperties>
</file>